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_GRALES_REMUNERACIONES\AÑO 2024\ENERO 2024\"/>
    </mc:Choice>
  </mc:AlternateContent>
  <bookViews>
    <workbookView xWindow="120" yWindow="90" windowWidth="15600" windowHeight="11700" tabRatio="640" activeTab="3"/>
  </bookViews>
  <sheets>
    <sheet name="ACADEMICOS DIC23-NOV24 " sheetId="1" r:id="rId1"/>
    <sheet name="NO ACADEMICOS DIC23-NOV24" sheetId="2" r:id="rId2"/>
    <sheet name="JERARQUÍA Y NIVEL" sheetId="4" r:id="rId3"/>
    <sheet name="BIENIOS" sheetId="3" r:id="rId4"/>
  </sheets>
  <calcPr calcId="152511"/>
</workbook>
</file>

<file path=xl/calcChain.xml><?xml version="1.0" encoding="utf-8"?>
<calcChain xmlns="http://schemas.openxmlformats.org/spreadsheetml/2006/main">
  <c r="P18" i="3" l="1"/>
  <c r="O18" i="3"/>
  <c r="N18" i="3"/>
  <c r="M18" i="3"/>
  <c r="L18" i="3"/>
  <c r="K18" i="3"/>
  <c r="K19" i="3"/>
  <c r="J18" i="3"/>
  <c r="I18" i="3"/>
  <c r="H18" i="3"/>
  <c r="G18" i="3"/>
  <c r="F18" i="3"/>
  <c r="F19" i="3"/>
  <c r="E18" i="3"/>
  <c r="D18" i="3"/>
  <c r="C18" i="3"/>
  <c r="B18" i="3"/>
  <c r="P141" i="3" l="1"/>
  <c r="P142" i="3"/>
  <c r="P143" i="3"/>
  <c r="P144" i="3"/>
  <c r="P145" i="3"/>
  <c r="P146" i="3"/>
  <c r="P147" i="3"/>
  <c r="P148" i="3"/>
  <c r="P149" i="3"/>
  <c r="P150" i="3"/>
  <c r="P151" i="3"/>
  <c r="P152" i="3"/>
  <c r="P153" i="3"/>
  <c r="P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40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18" i="3"/>
  <c r="C118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99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E66" i="2"/>
  <c r="E67" i="2"/>
  <c r="E68" i="2"/>
  <c r="E69" i="2"/>
  <c r="E70" i="2"/>
  <c r="E71" i="2"/>
  <c r="E72" i="2"/>
  <c r="E73" i="2"/>
  <c r="E74" i="2"/>
  <c r="D60" i="2"/>
  <c r="D61" i="2"/>
  <c r="D62" i="2"/>
  <c r="D63" i="2"/>
  <c r="D64" i="2"/>
  <c r="D65" i="2"/>
  <c r="D66" i="2"/>
  <c r="D67" i="2"/>
  <c r="D68" i="2"/>
  <c r="D69" i="2"/>
  <c r="D70" i="2"/>
  <c r="D71" i="2"/>
  <c r="I71" i="2" s="1"/>
  <c r="D72" i="2"/>
  <c r="D73" i="2"/>
  <c r="I72" i="2"/>
  <c r="I74" i="2"/>
  <c r="I87" i="2"/>
  <c r="I89" i="2"/>
  <c r="E87" i="2"/>
  <c r="E88" i="2"/>
  <c r="E89" i="2"/>
  <c r="D87" i="2"/>
  <c r="D88" i="2"/>
  <c r="I88" i="2" s="1"/>
  <c r="D89" i="2"/>
  <c r="I73" i="2" l="1"/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21" i="2"/>
  <c r="E8" i="1"/>
  <c r="P74" i="3" l="1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G15" i="2" l="1"/>
  <c r="E15" i="2"/>
  <c r="D15" i="2"/>
  <c r="I15" i="2" l="1"/>
  <c r="D33" i="2" l="1"/>
  <c r="E32" i="4" l="1"/>
  <c r="E31" i="4"/>
  <c r="E30" i="4"/>
  <c r="E29" i="4"/>
  <c r="E28" i="4"/>
  <c r="E27" i="4"/>
  <c r="E25" i="4"/>
  <c r="E24" i="4"/>
  <c r="E23" i="4"/>
  <c r="E22" i="4"/>
  <c r="E21" i="4"/>
  <c r="E20" i="4"/>
  <c r="E18" i="4"/>
  <c r="E17" i="4"/>
  <c r="E16" i="4"/>
  <c r="E15" i="4"/>
  <c r="E14" i="4"/>
  <c r="E13" i="4"/>
  <c r="E11" i="4"/>
  <c r="E10" i="4"/>
  <c r="E9" i="4"/>
  <c r="E8" i="4"/>
  <c r="F39" i="1"/>
  <c r="F38" i="1"/>
  <c r="F33" i="1"/>
  <c r="F34" i="1"/>
  <c r="F35" i="1"/>
  <c r="F36" i="1"/>
  <c r="F37" i="1"/>
  <c r="F32" i="1"/>
  <c r="F30" i="1"/>
  <c r="F31" i="1"/>
  <c r="E46" i="1"/>
  <c r="E47" i="1"/>
  <c r="E48" i="1"/>
  <c r="H48" i="1" s="1"/>
  <c r="E49" i="1"/>
  <c r="H49" i="1" s="1"/>
  <c r="E50" i="1"/>
  <c r="E51" i="1"/>
  <c r="E52" i="1"/>
  <c r="E53" i="1"/>
  <c r="H53" i="1" s="1"/>
  <c r="E54" i="1"/>
  <c r="H54" i="1" s="1"/>
  <c r="E55" i="1"/>
  <c r="E45" i="1"/>
  <c r="H45" i="1" s="1"/>
  <c r="E30" i="1"/>
  <c r="H30" i="1" s="1"/>
  <c r="E31" i="1"/>
  <c r="E32" i="1"/>
  <c r="H32" i="1" s="1"/>
  <c r="E33" i="1"/>
  <c r="H33" i="1" s="1"/>
  <c r="E34" i="1"/>
  <c r="H34" i="1" s="1"/>
  <c r="E35" i="1"/>
  <c r="E36" i="1"/>
  <c r="E37" i="1"/>
  <c r="H37" i="1" s="1"/>
  <c r="E38" i="1"/>
  <c r="H38" i="1" s="1"/>
  <c r="E39" i="1"/>
  <c r="E29" i="1"/>
  <c r="F14" i="1"/>
  <c r="E15" i="1"/>
  <c r="E16" i="1"/>
  <c r="E17" i="1"/>
  <c r="E18" i="1"/>
  <c r="E19" i="1"/>
  <c r="E20" i="1"/>
  <c r="E21" i="1"/>
  <c r="E22" i="1"/>
  <c r="H22" i="1" s="1"/>
  <c r="E23" i="1"/>
  <c r="H23" i="1" s="1"/>
  <c r="E14" i="1"/>
  <c r="E33" i="2"/>
  <c r="J33" i="2" s="1"/>
  <c r="P54" i="3"/>
  <c r="P59" i="3"/>
  <c r="P58" i="3"/>
  <c r="P57" i="3"/>
  <c r="P56" i="3"/>
  <c r="P55" i="3"/>
  <c r="P53" i="3"/>
  <c r="P52" i="3"/>
  <c r="P51" i="3"/>
  <c r="P50" i="3"/>
  <c r="P49" i="3"/>
  <c r="P43" i="3"/>
  <c r="P42" i="3"/>
  <c r="P41" i="3"/>
  <c r="P40" i="3"/>
  <c r="P39" i="3"/>
  <c r="P37" i="3"/>
  <c r="P38" i="3"/>
  <c r="P36" i="3"/>
  <c r="P35" i="3"/>
  <c r="P34" i="3"/>
  <c r="P33" i="3"/>
  <c r="P27" i="3"/>
  <c r="P26" i="3"/>
  <c r="P25" i="3"/>
  <c r="P24" i="3"/>
  <c r="P23" i="3"/>
  <c r="P22" i="3"/>
  <c r="P20" i="3"/>
  <c r="P21" i="3"/>
  <c r="P19" i="3"/>
  <c r="O58" i="3"/>
  <c r="O59" i="3"/>
  <c r="O57" i="3"/>
  <c r="O56" i="3"/>
  <c r="O55" i="3"/>
  <c r="O54" i="3"/>
  <c r="O53" i="3"/>
  <c r="O52" i="3"/>
  <c r="O51" i="3"/>
  <c r="O50" i="3"/>
  <c r="O49" i="3"/>
  <c r="O43" i="3"/>
  <c r="O42" i="3"/>
  <c r="O41" i="3"/>
  <c r="O40" i="3"/>
  <c r="O39" i="3"/>
  <c r="O38" i="3"/>
  <c r="O37" i="3"/>
  <c r="O35" i="3"/>
  <c r="O36" i="3"/>
  <c r="O34" i="3"/>
  <c r="O33" i="3"/>
  <c r="O27" i="3"/>
  <c r="O26" i="3"/>
  <c r="O25" i="3"/>
  <c r="O24" i="3"/>
  <c r="O23" i="3"/>
  <c r="O22" i="3"/>
  <c r="O21" i="3"/>
  <c r="O20" i="3"/>
  <c r="O19" i="3"/>
  <c r="N59" i="3"/>
  <c r="N58" i="3"/>
  <c r="N57" i="3"/>
  <c r="N56" i="3"/>
  <c r="N55" i="3"/>
  <c r="N53" i="3"/>
  <c r="N54" i="3"/>
  <c r="N52" i="3"/>
  <c r="N51" i="3"/>
  <c r="N50" i="3"/>
  <c r="N49" i="3"/>
  <c r="N43" i="3"/>
  <c r="N42" i="3"/>
  <c r="N41" i="3"/>
  <c r="N40" i="3"/>
  <c r="N39" i="3"/>
  <c r="N38" i="3"/>
  <c r="N37" i="3"/>
  <c r="N36" i="3"/>
  <c r="N35" i="3"/>
  <c r="N34" i="3"/>
  <c r="N33" i="3"/>
  <c r="N27" i="3"/>
  <c r="N26" i="3"/>
  <c r="N25" i="3"/>
  <c r="N24" i="3"/>
  <c r="N23" i="3"/>
  <c r="N22" i="3"/>
  <c r="N21" i="3"/>
  <c r="N20" i="3"/>
  <c r="N19" i="3"/>
  <c r="M59" i="3"/>
  <c r="M58" i="3"/>
  <c r="M57" i="3"/>
  <c r="M56" i="3"/>
  <c r="M55" i="3"/>
  <c r="M54" i="3"/>
  <c r="M53" i="3"/>
  <c r="M52" i="3"/>
  <c r="M51" i="3"/>
  <c r="M50" i="3"/>
  <c r="M49" i="3"/>
  <c r="M43" i="3"/>
  <c r="M42" i="3"/>
  <c r="M41" i="3"/>
  <c r="M40" i="3"/>
  <c r="M39" i="3"/>
  <c r="M38" i="3"/>
  <c r="M37" i="3"/>
  <c r="M36" i="3"/>
  <c r="M35" i="3"/>
  <c r="M34" i="3"/>
  <c r="M33" i="3"/>
  <c r="M27" i="3"/>
  <c r="M26" i="3"/>
  <c r="M25" i="3"/>
  <c r="M24" i="3"/>
  <c r="M23" i="3"/>
  <c r="M22" i="3"/>
  <c r="M21" i="3"/>
  <c r="M20" i="3"/>
  <c r="M19" i="3"/>
  <c r="L59" i="3"/>
  <c r="L58" i="3"/>
  <c r="L57" i="3"/>
  <c r="L56" i="3"/>
  <c r="L55" i="3"/>
  <c r="L54" i="3"/>
  <c r="L53" i="3"/>
  <c r="L52" i="3"/>
  <c r="L51" i="3"/>
  <c r="L50" i="3"/>
  <c r="L49" i="3"/>
  <c r="L43" i="3"/>
  <c r="L42" i="3"/>
  <c r="L41" i="3"/>
  <c r="L40" i="3"/>
  <c r="L39" i="3"/>
  <c r="L38" i="3"/>
  <c r="L37" i="3"/>
  <c r="L36" i="3"/>
  <c r="L35" i="3"/>
  <c r="L34" i="3"/>
  <c r="L33" i="3"/>
  <c r="L27" i="3"/>
  <c r="L26" i="3"/>
  <c r="L25" i="3"/>
  <c r="L24" i="3"/>
  <c r="L23" i="3"/>
  <c r="L22" i="3"/>
  <c r="L21" i="3"/>
  <c r="L20" i="3"/>
  <c r="L19" i="3"/>
  <c r="K59" i="3"/>
  <c r="K58" i="3"/>
  <c r="K57" i="3"/>
  <c r="K56" i="3"/>
  <c r="K55" i="3"/>
  <c r="K54" i="3"/>
  <c r="K53" i="3"/>
  <c r="K52" i="3"/>
  <c r="K51" i="3"/>
  <c r="K50" i="3"/>
  <c r="K49" i="3"/>
  <c r="K43" i="3"/>
  <c r="K42" i="3"/>
  <c r="K41" i="3"/>
  <c r="K40" i="3"/>
  <c r="K39" i="3"/>
  <c r="K38" i="3"/>
  <c r="K37" i="3"/>
  <c r="K36" i="3"/>
  <c r="K35" i="3"/>
  <c r="K34" i="3"/>
  <c r="K33" i="3"/>
  <c r="K27" i="3"/>
  <c r="K26" i="3"/>
  <c r="K25" i="3"/>
  <c r="K24" i="3"/>
  <c r="K23" i="3"/>
  <c r="K22" i="3"/>
  <c r="K21" i="3"/>
  <c r="K20" i="3"/>
  <c r="F58" i="3"/>
  <c r="C59" i="3"/>
  <c r="C58" i="3"/>
  <c r="C57" i="3"/>
  <c r="C56" i="3"/>
  <c r="C55" i="3"/>
  <c r="C54" i="3"/>
  <c r="C53" i="3"/>
  <c r="C52" i="3"/>
  <c r="C51" i="3"/>
  <c r="C50" i="3"/>
  <c r="C49" i="3"/>
  <c r="C43" i="3"/>
  <c r="C42" i="3"/>
  <c r="C41" i="3"/>
  <c r="I40" i="3"/>
  <c r="I39" i="3"/>
  <c r="J58" i="3"/>
  <c r="J59" i="3"/>
  <c r="J57" i="3"/>
  <c r="J56" i="3"/>
  <c r="J55" i="3"/>
  <c r="J54" i="3"/>
  <c r="J53" i="3"/>
  <c r="J52" i="3"/>
  <c r="J51" i="3"/>
  <c r="J50" i="3"/>
  <c r="J49" i="3"/>
  <c r="J43" i="3"/>
  <c r="J42" i="3"/>
  <c r="J41" i="3"/>
  <c r="J40" i="3"/>
  <c r="J39" i="3"/>
  <c r="J38" i="3"/>
  <c r="J37" i="3"/>
  <c r="J36" i="3"/>
  <c r="J35" i="3"/>
  <c r="J34" i="3"/>
  <c r="J33" i="3"/>
  <c r="J27" i="3"/>
  <c r="J26" i="3"/>
  <c r="J25" i="3"/>
  <c r="J24" i="3"/>
  <c r="J23" i="3"/>
  <c r="J22" i="3"/>
  <c r="J21" i="3"/>
  <c r="J20" i="3"/>
  <c r="J19" i="3"/>
  <c r="I59" i="3"/>
  <c r="I58" i="3"/>
  <c r="I57" i="3"/>
  <c r="I56" i="3"/>
  <c r="I55" i="3"/>
  <c r="I54" i="3"/>
  <c r="I53" i="3"/>
  <c r="I52" i="3"/>
  <c r="I51" i="3"/>
  <c r="I50" i="3"/>
  <c r="I49" i="3"/>
  <c r="I43" i="3"/>
  <c r="I42" i="3"/>
  <c r="I41" i="3"/>
  <c r="I38" i="3"/>
  <c r="I37" i="3"/>
  <c r="I36" i="3"/>
  <c r="I35" i="3"/>
  <c r="I34" i="3"/>
  <c r="I33" i="3"/>
  <c r="I27" i="3"/>
  <c r="I26" i="3"/>
  <c r="I25" i="3"/>
  <c r="I24" i="3"/>
  <c r="I23" i="3"/>
  <c r="I22" i="3"/>
  <c r="I21" i="3"/>
  <c r="I20" i="3"/>
  <c r="I19" i="3"/>
  <c r="H59" i="3"/>
  <c r="H58" i="3"/>
  <c r="H57" i="3"/>
  <c r="H56" i="3"/>
  <c r="H55" i="3"/>
  <c r="H54" i="3"/>
  <c r="H53" i="3"/>
  <c r="H52" i="3"/>
  <c r="H51" i="3"/>
  <c r="H50" i="3"/>
  <c r="H49" i="3"/>
  <c r="H43" i="3"/>
  <c r="H42" i="3"/>
  <c r="H41" i="3"/>
  <c r="H40" i="3"/>
  <c r="H39" i="3"/>
  <c r="H38" i="3"/>
  <c r="H37" i="3"/>
  <c r="H36" i="3"/>
  <c r="H35" i="3"/>
  <c r="H34" i="3"/>
  <c r="H33" i="3"/>
  <c r="H27" i="3"/>
  <c r="H26" i="3"/>
  <c r="H25" i="3"/>
  <c r="H24" i="3"/>
  <c r="H23" i="3"/>
  <c r="H22" i="3"/>
  <c r="H21" i="3"/>
  <c r="H20" i="3"/>
  <c r="H19" i="3"/>
  <c r="G59" i="3"/>
  <c r="G58" i="3"/>
  <c r="G57" i="3"/>
  <c r="G56" i="3"/>
  <c r="G55" i="3"/>
  <c r="G54" i="3"/>
  <c r="G53" i="3"/>
  <c r="G51" i="3"/>
  <c r="G52" i="3"/>
  <c r="G50" i="3"/>
  <c r="G49" i="3"/>
  <c r="G43" i="3"/>
  <c r="G42" i="3"/>
  <c r="G41" i="3"/>
  <c r="G40" i="3"/>
  <c r="G39" i="3"/>
  <c r="G38" i="3"/>
  <c r="F40" i="3"/>
  <c r="K92" i="3"/>
  <c r="K93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K81" i="3"/>
  <c r="K82" i="3"/>
  <c r="K83" i="3"/>
  <c r="K84" i="3"/>
  <c r="K85" i="3"/>
  <c r="K86" i="3"/>
  <c r="K87" i="3"/>
  <c r="K88" i="3"/>
  <c r="K89" i="3"/>
  <c r="K90" i="3"/>
  <c r="K91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P80" i="3"/>
  <c r="O80" i="3"/>
  <c r="N80" i="3"/>
  <c r="M80" i="3"/>
  <c r="L80" i="3"/>
  <c r="K80" i="3"/>
  <c r="J80" i="3"/>
  <c r="I80" i="3"/>
  <c r="H80" i="3"/>
  <c r="G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80" i="3"/>
  <c r="P69" i="3"/>
  <c r="P70" i="3"/>
  <c r="P71" i="3"/>
  <c r="P72" i="3"/>
  <c r="P73" i="3"/>
  <c r="O69" i="3"/>
  <c r="O70" i="3"/>
  <c r="O71" i="3"/>
  <c r="O72" i="3"/>
  <c r="O73" i="3"/>
  <c r="N69" i="3"/>
  <c r="N70" i="3"/>
  <c r="N71" i="3"/>
  <c r="N72" i="3"/>
  <c r="N73" i="3"/>
  <c r="M69" i="3"/>
  <c r="M70" i="3"/>
  <c r="M71" i="3"/>
  <c r="M72" i="3"/>
  <c r="M73" i="3"/>
  <c r="L69" i="3"/>
  <c r="L70" i="3"/>
  <c r="L71" i="3"/>
  <c r="L72" i="3"/>
  <c r="L73" i="3"/>
  <c r="K69" i="3"/>
  <c r="K70" i="3"/>
  <c r="K71" i="3"/>
  <c r="K72" i="3"/>
  <c r="K73" i="3"/>
  <c r="J69" i="3"/>
  <c r="J70" i="3"/>
  <c r="J71" i="3"/>
  <c r="J72" i="3"/>
  <c r="J73" i="3"/>
  <c r="I69" i="3"/>
  <c r="I70" i="3"/>
  <c r="I71" i="3"/>
  <c r="I72" i="3"/>
  <c r="I73" i="3"/>
  <c r="H69" i="3"/>
  <c r="H70" i="3"/>
  <c r="H71" i="3"/>
  <c r="H72" i="3"/>
  <c r="H73" i="3"/>
  <c r="G69" i="3"/>
  <c r="G70" i="3"/>
  <c r="G71" i="3"/>
  <c r="G72" i="3"/>
  <c r="G73" i="3"/>
  <c r="P68" i="3"/>
  <c r="O68" i="3"/>
  <c r="N68" i="3"/>
  <c r="M68" i="3"/>
  <c r="L68" i="3"/>
  <c r="K68" i="3"/>
  <c r="J68" i="3"/>
  <c r="I68" i="3"/>
  <c r="F69" i="3"/>
  <c r="F70" i="3"/>
  <c r="F71" i="3"/>
  <c r="F72" i="3"/>
  <c r="F73" i="3"/>
  <c r="H68" i="3"/>
  <c r="G68" i="3"/>
  <c r="F68" i="3"/>
  <c r="E69" i="3"/>
  <c r="E70" i="3"/>
  <c r="E71" i="3"/>
  <c r="E72" i="3"/>
  <c r="E73" i="3"/>
  <c r="E68" i="3"/>
  <c r="D69" i="3"/>
  <c r="D70" i="3"/>
  <c r="D71" i="3"/>
  <c r="D72" i="3"/>
  <c r="D73" i="3"/>
  <c r="D68" i="3"/>
  <c r="C69" i="3"/>
  <c r="C70" i="3"/>
  <c r="C71" i="3"/>
  <c r="C72" i="3"/>
  <c r="C73" i="3"/>
  <c r="C68" i="3"/>
  <c r="B69" i="3"/>
  <c r="B70" i="3"/>
  <c r="B71" i="3"/>
  <c r="B72" i="3"/>
  <c r="B73" i="3"/>
  <c r="B68" i="3"/>
  <c r="G37" i="3"/>
  <c r="G36" i="3"/>
  <c r="G35" i="3"/>
  <c r="G34" i="3"/>
  <c r="G33" i="3"/>
  <c r="G27" i="3"/>
  <c r="G26" i="3"/>
  <c r="G25" i="3"/>
  <c r="G24" i="3"/>
  <c r="G23" i="3"/>
  <c r="G22" i="3"/>
  <c r="G21" i="3"/>
  <c r="G20" i="3"/>
  <c r="G19" i="3"/>
  <c r="F59" i="3"/>
  <c r="F57" i="3"/>
  <c r="F56" i="3"/>
  <c r="F55" i="3"/>
  <c r="F54" i="3"/>
  <c r="F52" i="3"/>
  <c r="F53" i="3"/>
  <c r="F51" i="3"/>
  <c r="F50" i="3"/>
  <c r="F49" i="3"/>
  <c r="F43" i="3"/>
  <c r="F42" i="3"/>
  <c r="F41" i="3"/>
  <c r="F38" i="3"/>
  <c r="F39" i="3"/>
  <c r="F37" i="3"/>
  <c r="F36" i="3"/>
  <c r="F35" i="3"/>
  <c r="F34" i="3"/>
  <c r="F33" i="3"/>
  <c r="F27" i="3"/>
  <c r="F26" i="3"/>
  <c r="F25" i="3"/>
  <c r="F24" i="3"/>
  <c r="F23" i="3"/>
  <c r="F22" i="3"/>
  <c r="F21" i="3"/>
  <c r="F20" i="3"/>
  <c r="E59" i="3"/>
  <c r="E58" i="3"/>
  <c r="E57" i="3"/>
  <c r="E56" i="3"/>
  <c r="E55" i="3"/>
  <c r="E54" i="3"/>
  <c r="E53" i="3"/>
  <c r="E52" i="3"/>
  <c r="E51" i="3"/>
  <c r="E50" i="3"/>
  <c r="E49" i="3"/>
  <c r="E19" i="3"/>
  <c r="E20" i="3"/>
  <c r="E21" i="3"/>
  <c r="E22" i="3"/>
  <c r="E23" i="3"/>
  <c r="E24" i="3"/>
  <c r="E25" i="3"/>
  <c r="E26" i="3"/>
  <c r="E27" i="3"/>
  <c r="E33" i="3"/>
  <c r="E34" i="3"/>
  <c r="E35" i="3"/>
  <c r="E36" i="3"/>
  <c r="E37" i="3"/>
  <c r="E38" i="3"/>
  <c r="E39" i="3"/>
  <c r="E40" i="3"/>
  <c r="E41" i="3"/>
  <c r="E42" i="3"/>
  <c r="E43" i="3"/>
  <c r="D59" i="3"/>
  <c r="D58" i="3"/>
  <c r="D57" i="3"/>
  <c r="D56" i="3"/>
  <c r="D55" i="3"/>
  <c r="D54" i="3"/>
  <c r="D52" i="3"/>
  <c r="D53" i="3"/>
  <c r="D51" i="3"/>
  <c r="D50" i="3"/>
  <c r="D49" i="3"/>
  <c r="D43" i="3"/>
  <c r="D42" i="3"/>
  <c r="D41" i="3"/>
  <c r="D40" i="3"/>
  <c r="D39" i="3"/>
  <c r="D38" i="3"/>
  <c r="D37" i="3"/>
  <c r="D36" i="3"/>
  <c r="D35" i="3"/>
  <c r="D34" i="3"/>
  <c r="D33" i="3"/>
  <c r="D19" i="3"/>
  <c r="D20" i="3"/>
  <c r="D21" i="3"/>
  <c r="D22" i="3"/>
  <c r="D23" i="3"/>
  <c r="D24" i="3"/>
  <c r="D25" i="3"/>
  <c r="D26" i="3"/>
  <c r="D27" i="3"/>
  <c r="C40" i="3"/>
  <c r="C39" i="3"/>
  <c r="C38" i="3"/>
  <c r="C37" i="3"/>
  <c r="C36" i="3"/>
  <c r="C35" i="3"/>
  <c r="C34" i="3"/>
  <c r="C33" i="3"/>
  <c r="C27" i="3"/>
  <c r="C26" i="3"/>
  <c r="C25" i="3"/>
  <c r="C24" i="3"/>
  <c r="C23" i="3"/>
  <c r="C22" i="3"/>
  <c r="C21" i="3"/>
  <c r="C20" i="3"/>
  <c r="C19" i="3"/>
  <c r="B59" i="3"/>
  <c r="B58" i="3"/>
  <c r="B57" i="3"/>
  <c r="B56" i="3"/>
  <c r="B55" i="3"/>
  <c r="B54" i="3"/>
  <c r="B53" i="3"/>
  <c r="B52" i="3"/>
  <c r="B51" i="3"/>
  <c r="B50" i="3"/>
  <c r="B49" i="3"/>
  <c r="B43" i="3"/>
  <c r="B42" i="3"/>
  <c r="B41" i="3"/>
  <c r="B40" i="3"/>
  <c r="B39" i="3"/>
  <c r="B38" i="3"/>
  <c r="B37" i="3"/>
  <c r="B36" i="3"/>
  <c r="B35" i="3"/>
  <c r="B34" i="3"/>
  <c r="B33" i="3"/>
  <c r="B19" i="3"/>
  <c r="B20" i="3"/>
  <c r="B21" i="3"/>
  <c r="B22" i="3"/>
  <c r="B23" i="3"/>
  <c r="B24" i="3"/>
  <c r="B25" i="3"/>
  <c r="B26" i="3"/>
  <c r="B27" i="3"/>
  <c r="E12" i="2"/>
  <c r="E13" i="2"/>
  <c r="E14" i="2"/>
  <c r="E11" i="2"/>
  <c r="E10" i="2"/>
  <c r="E9" i="2"/>
  <c r="F55" i="1"/>
  <c r="F54" i="1"/>
  <c r="F49" i="1"/>
  <c r="F50" i="1"/>
  <c r="F51" i="1"/>
  <c r="F52" i="1"/>
  <c r="F53" i="1"/>
  <c r="F48" i="1"/>
  <c r="F46" i="1"/>
  <c r="F47" i="1"/>
  <c r="F45" i="1"/>
  <c r="F23" i="1"/>
  <c r="F18" i="1"/>
  <c r="H18" i="1" s="1"/>
  <c r="F19" i="1"/>
  <c r="F20" i="1"/>
  <c r="F21" i="1"/>
  <c r="H21" i="1" s="1"/>
  <c r="F22" i="1"/>
  <c r="F17" i="1"/>
  <c r="H17" i="1" s="1"/>
  <c r="F29" i="1"/>
  <c r="F15" i="1"/>
  <c r="F16" i="1"/>
  <c r="E93" i="2"/>
  <c r="D93" i="2"/>
  <c r="E92" i="2"/>
  <c r="D92" i="2"/>
  <c r="E91" i="2"/>
  <c r="D91" i="2"/>
  <c r="E90" i="2"/>
  <c r="D90" i="2"/>
  <c r="E86" i="2"/>
  <c r="D86" i="2"/>
  <c r="I86" i="2" s="1"/>
  <c r="E85" i="2"/>
  <c r="D85" i="2"/>
  <c r="E84" i="2"/>
  <c r="D84" i="2"/>
  <c r="E83" i="2"/>
  <c r="I83" i="2" s="1"/>
  <c r="D83" i="2"/>
  <c r="E82" i="2"/>
  <c r="D82" i="2"/>
  <c r="E81" i="2"/>
  <c r="D81" i="2"/>
  <c r="E80" i="2"/>
  <c r="D80" i="2"/>
  <c r="D74" i="2"/>
  <c r="I68" i="2"/>
  <c r="E65" i="2"/>
  <c r="E64" i="2"/>
  <c r="E63" i="2"/>
  <c r="E62" i="2"/>
  <c r="E61" i="2"/>
  <c r="E60" i="2"/>
  <c r="E59" i="2"/>
  <c r="D59" i="2"/>
  <c r="E53" i="2"/>
  <c r="D53" i="2"/>
  <c r="I53" i="2" s="1"/>
  <c r="E52" i="2"/>
  <c r="D52" i="2"/>
  <c r="E51" i="2"/>
  <c r="D51" i="2"/>
  <c r="I51" i="2" s="1"/>
  <c r="E50" i="2"/>
  <c r="E49" i="2"/>
  <c r="D49" i="2"/>
  <c r="I49" i="2" s="1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4" i="2"/>
  <c r="D34" i="2"/>
  <c r="J34" i="2" s="1"/>
  <c r="E32" i="2"/>
  <c r="D32" i="2"/>
  <c r="E31" i="2"/>
  <c r="D31" i="2"/>
  <c r="J31" i="2" s="1"/>
  <c r="E30" i="2"/>
  <c r="D30" i="2"/>
  <c r="E29" i="2"/>
  <c r="D29" i="2"/>
  <c r="E28" i="2"/>
  <c r="D28" i="2"/>
  <c r="J28" i="2" s="1"/>
  <c r="E27" i="2"/>
  <c r="D27" i="2"/>
  <c r="J27" i="2" s="1"/>
  <c r="E26" i="2"/>
  <c r="D26" i="2"/>
  <c r="J26" i="2" s="1"/>
  <c r="E25" i="2"/>
  <c r="D25" i="2"/>
  <c r="J25" i="2" s="1"/>
  <c r="E24" i="2"/>
  <c r="D24" i="2"/>
  <c r="E23" i="2"/>
  <c r="D23" i="2"/>
  <c r="J23" i="2" s="1"/>
  <c r="E22" i="2"/>
  <c r="D22" i="2"/>
  <c r="J22" i="2" s="1"/>
  <c r="E21" i="2"/>
  <c r="D21" i="2"/>
  <c r="J21" i="2" s="1"/>
  <c r="G14" i="2"/>
  <c r="D14" i="2"/>
  <c r="G13" i="2"/>
  <c r="D13" i="2"/>
  <c r="G12" i="2"/>
  <c r="D12" i="2"/>
  <c r="G11" i="2"/>
  <c r="D11" i="2"/>
  <c r="G10" i="2"/>
  <c r="D10" i="2"/>
  <c r="G9" i="2"/>
  <c r="D9" i="2"/>
  <c r="I12" i="3"/>
  <c r="B12" i="3"/>
  <c r="F12" i="3"/>
  <c r="J12" i="3"/>
  <c r="N12" i="3"/>
  <c r="F8" i="1"/>
  <c r="H8" i="1" s="1"/>
  <c r="C12" i="3"/>
  <c r="G12" i="3"/>
  <c r="K12" i="3"/>
  <c r="O12" i="3"/>
  <c r="E12" i="3"/>
  <c r="M12" i="3"/>
  <c r="P12" i="3"/>
  <c r="D12" i="3"/>
  <c r="H12" i="3"/>
  <c r="L12" i="3"/>
  <c r="I66" i="2" l="1"/>
  <c r="I92" i="2"/>
  <c r="I65" i="2"/>
  <c r="I67" i="2"/>
  <c r="I85" i="2"/>
  <c r="J32" i="2"/>
  <c r="J30" i="2"/>
  <c r="J29" i="2"/>
  <c r="J24" i="2"/>
  <c r="I90" i="2"/>
  <c r="I10" i="2"/>
  <c r="I14" i="2"/>
  <c r="I40" i="2"/>
  <c r="I52" i="2"/>
  <c r="H55" i="1"/>
  <c r="H52" i="1"/>
  <c r="H51" i="1"/>
  <c r="H50" i="1"/>
  <c r="H47" i="1"/>
  <c r="H46" i="1"/>
  <c r="H39" i="1"/>
  <c r="H36" i="1"/>
  <c r="H35" i="1"/>
  <c r="H31" i="1"/>
  <c r="H19" i="1"/>
  <c r="H16" i="1"/>
  <c r="H15" i="1"/>
  <c r="H14" i="1"/>
  <c r="I59" i="2"/>
  <c r="I62" i="2"/>
  <c r="I69" i="2"/>
  <c r="I41" i="2"/>
  <c r="I44" i="2"/>
  <c r="I48" i="2"/>
  <c r="I46" i="2"/>
  <c r="I50" i="2"/>
  <c r="I45" i="2"/>
  <c r="I47" i="2"/>
  <c r="I42" i="2"/>
  <c r="I63" i="2"/>
  <c r="I70" i="2"/>
  <c r="I60" i="2"/>
  <c r="I81" i="2"/>
  <c r="I93" i="2"/>
  <c r="I84" i="2"/>
  <c r="I80" i="2"/>
  <c r="I9" i="2"/>
  <c r="H29" i="1"/>
  <c r="H20" i="1"/>
  <c r="I82" i="2"/>
  <c r="I91" i="2"/>
  <c r="I43" i="2"/>
  <c r="I12" i="2"/>
  <c r="I11" i="2"/>
  <c r="I13" i="2"/>
  <c r="I61" i="2"/>
  <c r="I64" i="2"/>
</calcChain>
</file>

<file path=xl/sharedStrings.xml><?xml version="1.0" encoding="utf-8"?>
<sst xmlns="http://schemas.openxmlformats.org/spreadsheetml/2006/main" count="224" uniqueCount="104">
  <si>
    <t>Gº</t>
  </si>
  <si>
    <t>SUELDO BASE (A)</t>
  </si>
  <si>
    <t>ASIGNACIÓN DE ZONA (56%)              (C=A+B)</t>
  </si>
  <si>
    <t>ASIGNACIÓN UNIVERSITARIA (% DEL SUELDO BASE)          (D)</t>
  </si>
  <si>
    <t>ASIGNACIÓN PROFESIONAL (% DEL SUELDO BASE)          (D)</t>
  </si>
  <si>
    <t>NIVEL A</t>
  </si>
  <si>
    <t>NIVEL B</t>
  </si>
  <si>
    <t>NIVEL C</t>
  </si>
  <si>
    <t>NIVEL D</t>
  </si>
  <si>
    <t>DE LA UNIVERSIDAD DE TARAPACA, VIGENTE A CONTAR DEL</t>
  </si>
  <si>
    <t xml:space="preserve">DE LA UNIVERSIDAD DE TARAPACÁ, VIGENTE A CONTAR DE </t>
  </si>
  <si>
    <t>GRADO/BIENIO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</si>
  <si>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</si>
  <si>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</si>
  <si>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</si>
  <si>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</si>
  <si>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</si>
  <si>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</si>
  <si>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</si>
  <si>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</si>
  <si>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</si>
  <si>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</si>
  <si>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</si>
  <si>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</si>
  <si>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</si>
  <si>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</si>
  <si>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</si>
  <si>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</si>
  <si>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</si>
  <si>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</si>
  <si>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</si>
  <si>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</si>
  <si>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</si>
  <si>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</si>
  <si>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</si>
  <si>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</si>
  <si>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</si>
  <si>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</si>
  <si>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 xml:space="preserve">UNIVERSIDAD DE TARAPACA, VIGENTE A CONTAR DEL </t>
  </si>
  <si>
    <t>JERARQUÍA / NIVEL</t>
  </si>
  <si>
    <t>JERARQUÍA ($)</t>
  </si>
  <si>
    <t>NIVEL ($)</t>
  </si>
  <si>
    <t>TOTAL ($)</t>
  </si>
  <si>
    <t>TITULAR A</t>
  </si>
  <si>
    <t>TITULAR B</t>
  </si>
  <si>
    <t>TITULAR A (Adjunto)</t>
  </si>
  <si>
    <t>TITULAR B (Adjunto)</t>
  </si>
  <si>
    <t>ASOCIADO A</t>
  </si>
  <si>
    <t>ASOCIADO B</t>
  </si>
  <si>
    <t>ASOCIADO C</t>
  </si>
  <si>
    <t>ASOCIADO (Adjunto A)</t>
  </si>
  <si>
    <t>ASOCIADO (Adjunto B)</t>
  </si>
  <si>
    <t>ASOCIADO (Adjunto C)</t>
  </si>
  <si>
    <t>ASISTENTE A</t>
  </si>
  <si>
    <t>ASISTENTE B</t>
  </si>
  <si>
    <t>ASISTENTE C</t>
  </si>
  <si>
    <t>ASISTENTE (Adjunto A)</t>
  </si>
  <si>
    <t>ASISTENTE (Adjunto B)</t>
  </si>
  <si>
    <t>ASISTENTE (Adjunto C)</t>
  </si>
  <si>
    <t>INSTRUCTOR A</t>
  </si>
  <si>
    <t>INSTRUCTOR B</t>
  </si>
  <si>
    <t>INSTRUCTOR C</t>
  </si>
  <si>
    <t>INSTRUCTOR (Adjunto A)</t>
  </si>
  <si>
    <t>INSTRUCTOR (Adjunto B)</t>
  </si>
  <si>
    <t>INSTRUCTOR (Adjunto C)</t>
  </si>
  <si>
    <t>Vigente a contar de 01 de Octubre de 2015</t>
  </si>
  <si>
    <r>
      <t xml:space="preserve">ASIGNACIÓN ANTIGÜEDAD </t>
    </r>
    <r>
      <rPr>
        <b/>
        <sz val="8"/>
        <rFont val="Century Gothic"/>
        <family val="2"/>
      </rPr>
      <t>(2% DEL SUELDO BASE POR BIENIO, TOPE 30%)</t>
    </r>
    <r>
      <rPr>
        <b/>
        <sz val="8.5"/>
        <rFont val="Century Gothic"/>
        <family val="2"/>
      </rPr>
      <t xml:space="preserve">         (B)</t>
    </r>
  </si>
  <si>
    <t>TOTAL REMUNERACIÓN SEGÚN GRADO (A+B+C+D)</t>
  </si>
  <si>
    <t>TOTAL REMUNERACIÓN SEGÚN GRADO (A+B+C+D+E)</t>
  </si>
  <si>
    <t>ASIGNACIÓN RESPONSABILIDAD SUPERIOR (% SUELDO BASE)                             (E)</t>
  </si>
  <si>
    <t>MOVILIZACIÓN             (F)</t>
  </si>
  <si>
    <t>ASIGNACIÓN PROFESIONALES DE GESTIÓN (% DEL SUELDO BASE)              (E)</t>
  </si>
  <si>
    <t>TOTAL REMUNERACIÓN SEGÚN GRADO (A+B+C+D+E+F)</t>
  </si>
  <si>
    <t>TOTAL REMUNERACIÓN SEGÚN GRADO (A+B+C+D+F)</t>
  </si>
  <si>
    <t>ASIGNACIÓN ANTIGÜEDAD (2% DEL SUELDO BASE POR BIENIO, TOPE 30%)                   (B)</t>
  </si>
  <si>
    <t>ESCALA DE REMUNERACIONES FUNCIONARIOS NO ACADÉMICOS</t>
  </si>
  <si>
    <t>ESTAMENTO DIRECTIVO</t>
  </si>
  <si>
    <t>ESTAMENTO PROFESIONAL</t>
  </si>
  <si>
    <t>ESTAMENTO TÉCNICO</t>
  </si>
  <si>
    <t>ESTAMENTO ADMINISTRATIVO</t>
  </si>
  <si>
    <t>ESTAMENTO AUXILIAR</t>
  </si>
  <si>
    <t xml:space="preserve"> ESCALA DE REMUNERACIONES FUNCIONARIOS ACADÉMICOS</t>
  </si>
  <si>
    <t>TABLA DE JERARQUÍA Y A. E. NIVEL FUNCIONARIOS ACADEMICOS</t>
  </si>
  <si>
    <t>ESCALA DE BIENIOS FUNCIONARIOS UNIVERSIDAD DE TARAPACA</t>
  </si>
  <si>
    <t>FUNCIONARIOS NO ACADEMICOS:</t>
  </si>
  <si>
    <t>ESCALAFÓN DIRECTIVO</t>
  </si>
  <si>
    <t>ESCALAFÓN PROFESIONAL</t>
  </si>
  <si>
    <t>ESCALAFÓN TÉCNICO</t>
  </si>
  <si>
    <t>ESCALAFÓN ADMINISTRATIVO</t>
  </si>
  <si>
    <t>ESCALAFÓN AUXILIAR</t>
  </si>
  <si>
    <t>FUNCIONARIOS ACADÉMICOS:</t>
  </si>
  <si>
    <t xml:space="preserve">4° </t>
  </si>
  <si>
    <t xml:space="preserve">11° </t>
  </si>
  <si>
    <t xml:space="preserve">12° </t>
  </si>
  <si>
    <t xml:space="preserve">13° </t>
  </si>
  <si>
    <t xml:space="preserve">5° </t>
  </si>
  <si>
    <t xml:space="preserve">7° </t>
  </si>
  <si>
    <t xml:space="preserve">8° </t>
  </si>
  <si>
    <t xml:space="preserve">9° </t>
  </si>
  <si>
    <t xml:space="preserve">10° </t>
  </si>
  <si>
    <t xml:space="preserve">14° </t>
  </si>
  <si>
    <t xml:space="preserve">6° </t>
  </si>
  <si>
    <t>01 DE DICIEMBRE DE 2023 y HASTA EL 30 DE NOVIEMBRE DE 2024</t>
  </si>
  <si>
    <t>01 DE DICIEMBRE DE 2023 Y HASTA EL 30 DE NOVIEMBRE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</si>
</sst>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8.5"/>
      <name val="Century Gothic"/>
      <family val="2"/>
    </font>
    <font>
      <sz val="9"/>
      <color theme="1"/>
      <name val="Calibri"/>
      <family val="2"/>
      <scheme val="minor"/>
    </font>
    <font>
      <b/>
      <sz val="8.5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Fill="1" applyBorder="1" applyAlignment="1"/>
    <xf numFmtId="0" fontId="8" fillId="0" borderId="0" xfId="0" applyFont="1" applyAlignment="1">
      <alignment wrapText="1"/>
    </xf>
    <xf numFmtId="0" fontId="6" fillId="0" borderId="0" xfId="0" applyFont="1" applyFill="1" applyBorder="1"/>
    <xf numFmtId="3" fontId="9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423312</xdr:colOff>
      <xdr:row>0</xdr:row>
      <xdr:rowOff>72390</xdr:rowOff>
    </xdr:from>
    <xdr:to>
      <xdr:col>1</xdr:col>
      <xdr:colOff>381000</xdr:colOff>
      <xdr:row>3</xdr:row>
      <xdr:rowOff>99060</xdr:rowOff>
    </xdr:to>
    <xdr:pic>
      <xdr:nvPicPr>
        <xdr:cNvPr id="1156" name="Imagen 1" descr="logo U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12" y="72390"/>
          <a:ext cx="746358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64770</xdr:rowOff>
    </xdr:from>
    <xdr:to>
      <xdr:col>1</xdr:col>
      <xdr:colOff>693420</xdr:colOff>
      <xdr:row>3</xdr:row>
      <xdr:rowOff>156210</xdr:rowOff>
    </xdr:to>
    <xdr:pic>
      <xdr:nvPicPr>
        <xdr:cNvPr id="2177" name="Imagen 1" descr="logo U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64770"/>
          <a:ext cx="82677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83820</xdr:rowOff>
    </xdr:from>
    <xdr:to>
      <xdr:col>1</xdr:col>
      <xdr:colOff>106680</xdr:colOff>
      <xdr:row>3</xdr:row>
      <xdr:rowOff>57150</xdr:rowOff>
    </xdr:to>
    <xdr:pic>
      <xdr:nvPicPr>
        <xdr:cNvPr id="8215" name="Imagen 1" descr="logo U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83820"/>
          <a:ext cx="69723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30480</xdr:rowOff>
    </xdr:from>
    <xdr:to>
      <xdr:col>2</xdr:col>
      <xdr:colOff>91440</xdr:colOff>
      <xdr:row>3</xdr:row>
      <xdr:rowOff>133350</xdr:rowOff>
    </xdr:to>
    <xdr:pic>
      <xdr:nvPicPr>
        <xdr:cNvPr id="3102" name="Imagen 1" descr="logo U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0480"/>
          <a:ext cx="742950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57"/>
  <sheetViews>
    <sheetView workbookViewId="0">
      <selection activeCell="A3" sqref="A3:I3"/>
    </sheetView>
  </sheetViews>
  <sheetFormatPr baseColWidth="10" defaultRowHeight="14.4" x14ac:dyDescent="0.55000000000000004"/>
  <cols>
    <col min="1" max="1" width="10.89453125" customWidth="1"/>
    <col min="2" max="2" width="6.83984375" customWidth="1"/>
    <col min="4" max="4" width="12.7890625" customWidth="1"/>
    <col min="5" max="5" width="13" customWidth="1"/>
    <col min="6" max="6" width="12.15625" customWidth="1"/>
    <col min="7" max="7" width="3.578125" style="1" customWidth="1"/>
    <col min="8" max="8" width="13.578125" customWidth="1"/>
    <col min="9" max="9" width="4.41796875" customWidth="1"/>
  </cols>
  <sheetData>
    <row r="1" spans="1:9" ht="16" customHeight="1" x14ac:dyDescent="0.55000000000000004">
      <c r="A1" s="73" t="s">
        <v>81</v>
      </c>
      <c r="B1" s="73"/>
      <c r="C1" s="73"/>
      <c r="D1" s="73"/>
      <c r="E1" s="73"/>
      <c r="F1" s="73"/>
      <c r="G1" s="73"/>
      <c r="H1" s="73"/>
      <c r="I1" s="73"/>
    </row>
    <row r="2" spans="1:9" ht="16" customHeight="1" x14ac:dyDescent="0.55000000000000004">
      <c r="A2" s="73" t="s">
        <v>9</v>
      </c>
      <c r="B2" s="73"/>
      <c r="C2" s="73"/>
      <c r="D2" s="73"/>
      <c r="E2" s="73"/>
      <c r="F2" s="73"/>
      <c r="G2" s="73"/>
      <c r="H2" s="73"/>
      <c r="I2" s="73"/>
    </row>
    <row r="3" spans="1:9" ht="16" customHeight="1" x14ac:dyDescent="0.55000000000000004">
      <c r="A3" s="72" t="s">
        <v>102</v>
      </c>
      <c r="B3" s="72"/>
      <c r="C3" s="72"/>
      <c r="D3" s="72"/>
      <c r="E3" s="72"/>
      <c r="F3" s="72"/>
      <c r="G3" s="72"/>
      <c r="H3" s="72"/>
      <c r="I3" s="72"/>
    </row>
    <row r="4" spans="1:9" x14ac:dyDescent="0.55000000000000004">
      <c r="A4" s="4"/>
      <c r="B4" s="5"/>
      <c r="C4" s="4"/>
      <c r="D4" s="4"/>
      <c r="E4" s="4"/>
      <c r="F4" s="4"/>
      <c r="G4" s="22"/>
      <c r="H4" s="6"/>
      <c r="I4" s="6"/>
    </row>
    <row r="5" spans="1:9" x14ac:dyDescent="0.55000000000000004">
      <c r="A5" s="4"/>
      <c r="B5" s="24" t="s">
        <v>5</v>
      </c>
      <c r="C5" s="4"/>
      <c r="D5" s="4"/>
      <c r="E5" s="4"/>
      <c r="F5" s="4"/>
      <c r="G5" s="22"/>
      <c r="H5" s="6"/>
      <c r="I5" s="6"/>
    </row>
    <row r="6" spans="1:9" ht="14.7" thickBot="1" x14ac:dyDescent="0.6">
      <c r="A6" s="4"/>
      <c r="B6" s="5"/>
      <c r="C6" s="4"/>
      <c r="D6" s="4"/>
      <c r="E6" s="4"/>
      <c r="F6" s="4"/>
      <c r="G6" s="22"/>
      <c r="H6" s="6"/>
      <c r="I6" s="6"/>
    </row>
    <row r="7" spans="1:9" s="21" customFormat="1" ht="62.7" thickBot="1" x14ac:dyDescent="0.6">
      <c r="A7" s="19"/>
      <c r="B7" s="50" t="s">
        <v>0</v>
      </c>
      <c r="C7" s="50" t="s">
        <v>1</v>
      </c>
      <c r="D7" s="50" t="s">
        <v>66</v>
      </c>
      <c r="E7" s="50" t="s">
        <v>2</v>
      </c>
      <c r="F7" s="51" t="s">
        <v>4</v>
      </c>
      <c r="G7" s="51"/>
      <c r="H7" s="50" t="s">
        <v>67</v>
      </c>
      <c r="I7" s="26"/>
    </row>
    <row r="8" spans="1:9" ht="14.7" thickBot="1" x14ac:dyDescent="0.6">
      <c r="A8" s="2"/>
      <c r="B8" s="27">
        <v>4</v>
      </c>
      <c r="C8" s="28">
        <v>1467606</v>
      </c>
      <c r="D8" s="29">
        <v>0</v>
      </c>
      <c r="E8" s="29">
        <f>C8*56%</f>
        <v>821859.3600000001</v>
      </c>
      <c r="F8" s="31">
        <f>C8*80%</f>
        <v>1174084.8</v>
      </c>
      <c r="G8" s="32">
        <v>80</v>
      </c>
      <c r="H8" s="30">
        <f>C8+E8+F8</f>
        <v>3463550.16</v>
      </c>
      <c r="I8" s="10"/>
    </row>
    <row r="9" spans="1:9" x14ac:dyDescent="0.55000000000000004">
      <c r="A9" s="2"/>
      <c r="B9" s="3"/>
      <c r="C9" s="9"/>
      <c r="D9" s="9"/>
      <c r="E9" s="9"/>
      <c r="F9" s="9"/>
      <c r="G9" s="9"/>
      <c r="H9" s="10"/>
      <c r="I9" s="10"/>
    </row>
    <row r="10" spans="1:9" x14ac:dyDescent="0.55000000000000004">
      <c r="A10" s="2"/>
      <c r="B10" s="3"/>
      <c r="C10" s="9"/>
      <c r="D10" s="9"/>
      <c r="E10" s="9"/>
      <c r="F10" s="9"/>
      <c r="G10" s="9"/>
      <c r="H10" s="10"/>
      <c r="I10" s="10"/>
    </row>
    <row r="11" spans="1:9" x14ac:dyDescent="0.55000000000000004">
      <c r="A11" s="2"/>
      <c r="B11" s="24" t="s">
        <v>6</v>
      </c>
      <c r="D11" s="8"/>
      <c r="E11" s="2"/>
      <c r="F11" s="2"/>
      <c r="G11" s="11"/>
      <c r="H11" s="7"/>
      <c r="I11" s="7"/>
    </row>
    <row r="12" spans="1:9" ht="14.7" thickBot="1" x14ac:dyDescent="0.6">
      <c r="A12" s="2"/>
      <c r="B12" s="3"/>
      <c r="C12" s="2"/>
      <c r="D12" s="2"/>
      <c r="E12" s="2"/>
      <c r="F12" s="2"/>
      <c r="G12" s="11"/>
      <c r="H12" s="7"/>
      <c r="I12" s="7"/>
    </row>
    <row r="13" spans="1:9" ht="62.7" thickBot="1" x14ac:dyDescent="0.6">
      <c r="A13" s="2"/>
      <c r="B13" s="50" t="s">
        <v>0</v>
      </c>
      <c r="C13" s="50" t="s">
        <v>1</v>
      </c>
      <c r="D13" s="50" t="s">
        <v>66</v>
      </c>
      <c r="E13" s="50" t="s">
        <v>2</v>
      </c>
      <c r="F13" s="51" t="s">
        <v>4</v>
      </c>
      <c r="G13" s="51"/>
      <c r="H13" s="50" t="s">
        <v>67</v>
      </c>
      <c r="I13" s="26"/>
    </row>
    <row r="14" spans="1:9" ht="14.7" thickBot="1" x14ac:dyDescent="0.6">
      <c r="A14" s="2"/>
      <c r="B14" s="27">
        <v>4</v>
      </c>
      <c r="C14" s="28">
        <v>1343109</v>
      </c>
      <c r="D14" s="29">
        <v>0</v>
      </c>
      <c r="E14" s="29">
        <f>C14*56%</f>
        <v>752141.04</v>
      </c>
      <c r="F14" s="31">
        <f>C14*80%</f>
        <v>1074487.2</v>
      </c>
      <c r="G14" s="32">
        <v>80</v>
      </c>
      <c r="H14" s="30">
        <f>C14+E14+F14</f>
        <v>3169737.24</v>
      </c>
      <c r="I14" s="10"/>
    </row>
    <row r="15" spans="1:9" ht="14.7" thickBot="1" x14ac:dyDescent="0.6">
      <c r="A15" s="2"/>
      <c r="B15" s="27">
        <v>5</v>
      </c>
      <c r="C15" s="28">
        <v>1223960</v>
      </c>
      <c r="D15" s="29">
        <v>0</v>
      </c>
      <c r="E15" s="29">
        <f t="shared" ref="E15:E23" si="0">C15*56%</f>
        <v>685417.60000000009</v>
      </c>
      <c r="F15" s="31">
        <f>C15*80%</f>
        <v>979168</v>
      </c>
      <c r="G15" s="32">
        <v>80</v>
      </c>
      <c r="H15" s="30">
        <f t="shared" ref="H15:H23" si="1">C15+E15+F15</f>
        <v>2888545.6</v>
      </c>
      <c r="I15" s="10"/>
    </row>
    <row r="16" spans="1:9" ht="14.7" thickBot="1" x14ac:dyDescent="0.6">
      <c r="A16" s="2"/>
      <c r="B16" s="27">
        <v>6</v>
      </c>
      <c r="C16" s="28">
        <v>1130963</v>
      </c>
      <c r="D16" s="29">
        <v>0</v>
      </c>
      <c r="E16" s="29">
        <f t="shared" si="0"/>
        <v>633339.28</v>
      </c>
      <c r="F16" s="31">
        <f>C16*80%</f>
        <v>904770.4</v>
      </c>
      <c r="G16" s="32">
        <v>80</v>
      </c>
      <c r="H16" s="30">
        <f t="shared" si="1"/>
        <v>2669072.6800000002</v>
      </c>
      <c r="I16" s="10"/>
    </row>
    <row r="17" spans="1:9" ht="14.7" thickBot="1" x14ac:dyDescent="0.6">
      <c r="A17" s="2"/>
      <c r="B17" s="27">
        <v>7</v>
      </c>
      <c r="C17" s="28">
        <v>1020679</v>
      </c>
      <c r="D17" s="29">
        <v>0</v>
      </c>
      <c r="E17" s="29">
        <f t="shared" si="0"/>
        <v>571580.24000000011</v>
      </c>
      <c r="F17" s="31">
        <f t="shared" ref="F17:F22" si="2">C17*70%</f>
        <v>714475.29999999993</v>
      </c>
      <c r="G17" s="32">
        <v>70</v>
      </c>
      <c r="H17" s="30">
        <f t="shared" si="1"/>
        <v>2306734.54</v>
      </c>
      <c r="I17" s="10"/>
    </row>
    <row r="18" spans="1:9" ht="14.7" thickBot="1" x14ac:dyDescent="0.6">
      <c r="A18" s="2"/>
      <c r="B18" s="27">
        <v>8</v>
      </c>
      <c r="C18" s="28">
        <v>917434</v>
      </c>
      <c r="D18" s="29">
        <v>0</v>
      </c>
      <c r="E18" s="29">
        <f t="shared" si="0"/>
        <v>513763.04000000004</v>
      </c>
      <c r="F18" s="31">
        <f t="shared" si="2"/>
        <v>642203.79999999993</v>
      </c>
      <c r="G18" s="32">
        <v>70</v>
      </c>
      <c r="H18" s="30">
        <f t="shared" si="1"/>
        <v>2073400.8399999999</v>
      </c>
      <c r="I18" s="10"/>
    </row>
    <row r="19" spans="1:9" ht="14.7" thickBot="1" x14ac:dyDescent="0.6">
      <c r="A19" s="2"/>
      <c r="B19" s="27">
        <v>9</v>
      </c>
      <c r="C19" s="28">
        <v>818193</v>
      </c>
      <c r="D19" s="29">
        <v>0</v>
      </c>
      <c r="E19" s="29">
        <f t="shared" si="0"/>
        <v>458188.08</v>
      </c>
      <c r="F19" s="31">
        <f t="shared" si="2"/>
        <v>572735.1</v>
      </c>
      <c r="G19" s="32">
        <v>70</v>
      </c>
      <c r="H19" s="30">
        <f t="shared" si="1"/>
        <v>1849116.1800000002</v>
      </c>
      <c r="I19" s="10"/>
    </row>
    <row r="20" spans="1:9" ht="14.7" thickBot="1" x14ac:dyDescent="0.6">
      <c r="A20" s="2"/>
      <c r="B20" s="27">
        <v>10</v>
      </c>
      <c r="C20" s="28">
        <v>740220</v>
      </c>
      <c r="D20" s="29">
        <v>0</v>
      </c>
      <c r="E20" s="29">
        <f t="shared" si="0"/>
        <v>414523.2</v>
      </c>
      <c r="F20" s="31">
        <f t="shared" si="2"/>
        <v>518153.99999999994</v>
      </c>
      <c r="G20" s="32">
        <v>70</v>
      </c>
      <c r="H20" s="30">
        <f t="shared" si="1"/>
        <v>1672897.2</v>
      </c>
      <c r="I20" s="10"/>
    </row>
    <row r="21" spans="1:9" ht="14.7" thickBot="1" x14ac:dyDescent="0.6">
      <c r="A21" s="2"/>
      <c r="B21" s="27">
        <v>11</v>
      </c>
      <c r="C21" s="28">
        <v>637472</v>
      </c>
      <c r="D21" s="29">
        <v>0</v>
      </c>
      <c r="E21" s="29">
        <f t="shared" si="0"/>
        <v>356984.32000000001</v>
      </c>
      <c r="F21" s="31">
        <f t="shared" si="2"/>
        <v>446230.39999999997</v>
      </c>
      <c r="G21" s="32">
        <v>70</v>
      </c>
      <c r="H21" s="30">
        <f t="shared" si="1"/>
        <v>1440686.72</v>
      </c>
      <c r="I21" s="10"/>
    </row>
    <row r="22" spans="1:9" ht="14.7" thickBot="1" x14ac:dyDescent="0.6">
      <c r="A22" s="2"/>
      <c r="B22" s="27">
        <v>12</v>
      </c>
      <c r="C22" s="28">
        <v>599098</v>
      </c>
      <c r="D22" s="29">
        <v>0</v>
      </c>
      <c r="E22" s="29">
        <f t="shared" si="0"/>
        <v>335494.88</v>
      </c>
      <c r="F22" s="31">
        <f t="shared" si="2"/>
        <v>419368.6</v>
      </c>
      <c r="G22" s="32">
        <v>70</v>
      </c>
      <c r="H22" s="30">
        <f t="shared" si="1"/>
        <v>1353961.48</v>
      </c>
      <c r="I22" s="10"/>
    </row>
    <row r="23" spans="1:9" ht="14.7" thickBot="1" x14ac:dyDescent="0.6">
      <c r="A23" s="2"/>
      <c r="B23" s="27">
        <v>13</v>
      </c>
      <c r="C23" s="28">
        <v>539578</v>
      </c>
      <c r="D23" s="29">
        <v>0</v>
      </c>
      <c r="E23" s="29">
        <f t="shared" si="0"/>
        <v>302163.68000000005</v>
      </c>
      <c r="F23" s="31">
        <f>C23*60%</f>
        <v>323746.8</v>
      </c>
      <c r="G23" s="32">
        <v>60</v>
      </c>
      <c r="H23" s="30">
        <f t="shared" si="1"/>
        <v>1165488.48</v>
      </c>
      <c r="I23" s="10"/>
    </row>
    <row r="24" spans="1:9" x14ac:dyDescent="0.55000000000000004">
      <c r="A24" s="2"/>
      <c r="B24" s="3"/>
      <c r="C24" s="9"/>
      <c r="D24" s="9"/>
      <c r="E24" s="9"/>
      <c r="F24" s="9"/>
      <c r="G24" s="9"/>
      <c r="H24" s="10"/>
      <c r="I24" s="10"/>
    </row>
    <row r="25" spans="1:9" x14ac:dyDescent="0.55000000000000004">
      <c r="A25" s="2"/>
      <c r="B25" s="3"/>
      <c r="C25" s="11"/>
      <c r="D25" s="11"/>
      <c r="E25" s="2"/>
      <c r="F25" s="2"/>
      <c r="G25" s="11"/>
      <c r="H25" s="7"/>
      <c r="I25" s="7"/>
    </row>
    <row r="26" spans="1:9" x14ac:dyDescent="0.55000000000000004">
      <c r="A26" s="2"/>
      <c r="B26" s="24" t="s">
        <v>7</v>
      </c>
      <c r="C26" s="8"/>
      <c r="D26" s="8"/>
      <c r="E26" s="2"/>
      <c r="F26" s="2"/>
      <c r="G26" s="11"/>
      <c r="H26" s="7"/>
      <c r="I26" s="7"/>
    </row>
    <row r="27" spans="1:9" ht="14.7" thickBot="1" x14ac:dyDescent="0.6">
      <c r="A27" s="2"/>
      <c r="B27" s="3"/>
      <c r="C27" s="2"/>
      <c r="D27" s="2"/>
      <c r="E27" s="2"/>
      <c r="F27" s="2"/>
      <c r="G27" s="11"/>
      <c r="H27" s="7"/>
      <c r="I27" s="7"/>
    </row>
    <row r="28" spans="1:9" ht="62.7" thickBot="1" x14ac:dyDescent="0.6">
      <c r="A28" s="2"/>
      <c r="B28" s="50" t="s">
        <v>0</v>
      </c>
      <c r="C28" s="50" t="s">
        <v>1</v>
      </c>
      <c r="D28" s="50" t="s">
        <v>66</v>
      </c>
      <c r="E28" s="50" t="s">
        <v>2</v>
      </c>
      <c r="F28" s="51" t="s">
        <v>4</v>
      </c>
      <c r="G28" s="51"/>
      <c r="H28" s="50" t="s">
        <v>67</v>
      </c>
      <c r="I28" s="26"/>
    </row>
    <row r="29" spans="1:9" ht="14.7" thickBot="1" x14ac:dyDescent="0.6">
      <c r="A29" s="2"/>
      <c r="B29" s="27">
        <v>4</v>
      </c>
      <c r="C29" s="28">
        <v>1181702</v>
      </c>
      <c r="D29" s="29">
        <v>0</v>
      </c>
      <c r="E29" s="29">
        <f>C29*56%</f>
        <v>661753.12000000011</v>
      </c>
      <c r="F29" s="31">
        <f>C29*80%</f>
        <v>945361.60000000009</v>
      </c>
      <c r="G29" s="32">
        <v>80</v>
      </c>
      <c r="H29" s="30">
        <f>C29+E29+F29</f>
        <v>2788816.72</v>
      </c>
      <c r="I29" s="10"/>
    </row>
    <row r="30" spans="1:9" ht="14.7" thickBot="1" x14ac:dyDescent="0.6">
      <c r="A30" s="2"/>
      <c r="B30" s="27">
        <v>5</v>
      </c>
      <c r="C30" s="28">
        <v>1097237</v>
      </c>
      <c r="D30" s="29">
        <v>0</v>
      </c>
      <c r="E30" s="29">
        <f t="shared" ref="E30:E39" si="3">C30*56%</f>
        <v>614452.72000000009</v>
      </c>
      <c r="F30" s="31">
        <f>C30*80%</f>
        <v>877789.60000000009</v>
      </c>
      <c r="G30" s="32">
        <v>80</v>
      </c>
      <c r="H30" s="30">
        <f t="shared" ref="H30:H39" si="4">C30+E30+F30</f>
        <v>2589479.3200000003</v>
      </c>
      <c r="I30" s="10"/>
    </row>
    <row r="31" spans="1:9" ht="14.7" thickBot="1" x14ac:dyDescent="0.6">
      <c r="A31" s="2"/>
      <c r="B31" s="27">
        <v>6</v>
      </c>
      <c r="C31" s="28">
        <v>1019586</v>
      </c>
      <c r="D31" s="29">
        <v>0</v>
      </c>
      <c r="E31" s="29">
        <f t="shared" si="3"/>
        <v>570968.16</v>
      </c>
      <c r="F31" s="31">
        <f>C31*80%</f>
        <v>815668.8</v>
      </c>
      <c r="G31" s="32">
        <v>80</v>
      </c>
      <c r="H31" s="30">
        <f t="shared" si="4"/>
        <v>2406222.96</v>
      </c>
      <c r="I31" s="10"/>
    </row>
    <row r="32" spans="1:9" ht="14.7" thickBot="1" x14ac:dyDescent="0.6">
      <c r="A32" s="2"/>
      <c r="B32" s="27">
        <v>7</v>
      </c>
      <c r="C32" s="28">
        <v>924973</v>
      </c>
      <c r="D32" s="29">
        <v>0</v>
      </c>
      <c r="E32" s="29">
        <f t="shared" si="3"/>
        <v>517984.88000000006</v>
      </c>
      <c r="F32" s="31">
        <f t="shared" ref="F32:F37" si="5">C32*70%</f>
        <v>647481.1</v>
      </c>
      <c r="G32" s="32">
        <v>70</v>
      </c>
      <c r="H32" s="30">
        <f t="shared" si="4"/>
        <v>2090438.98</v>
      </c>
      <c r="I32" s="10"/>
    </row>
    <row r="33" spans="1:9" ht="14.7" thickBot="1" x14ac:dyDescent="0.6">
      <c r="A33" s="2"/>
      <c r="B33" s="27">
        <v>8</v>
      </c>
      <c r="C33" s="28">
        <v>829264</v>
      </c>
      <c r="D33" s="29">
        <v>0</v>
      </c>
      <c r="E33" s="29">
        <f t="shared" si="3"/>
        <v>464387.84000000003</v>
      </c>
      <c r="F33" s="31">
        <f t="shared" si="5"/>
        <v>580484.79999999993</v>
      </c>
      <c r="G33" s="32">
        <v>70</v>
      </c>
      <c r="H33" s="30">
        <f t="shared" si="4"/>
        <v>1874136.6400000001</v>
      </c>
      <c r="I33" s="10"/>
    </row>
    <row r="34" spans="1:9" ht="14.7" thickBot="1" x14ac:dyDescent="0.6">
      <c r="A34" s="2"/>
      <c r="B34" s="27">
        <v>9</v>
      </c>
      <c r="C34" s="28">
        <v>742708</v>
      </c>
      <c r="D34" s="29">
        <v>0</v>
      </c>
      <c r="E34" s="29">
        <f t="shared" si="3"/>
        <v>415916.48000000004</v>
      </c>
      <c r="F34" s="31">
        <f t="shared" si="5"/>
        <v>519895.6</v>
      </c>
      <c r="G34" s="32">
        <v>70</v>
      </c>
      <c r="H34" s="30">
        <f t="shared" si="4"/>
        <v>1678520.08</v>
      </c>
      <c r="I34" s="10"/>
    </row>
    <row r="35" spans="1:9" ht="14.7" thickBot="1" x14ac:dyDescent="0.6">
      <c r="A35" s="2"/>
      <c r="B35" s="27">
        <v>10</v>
      </c>
      <c r="C35" s="28">
        <v>664313</v>
      </c>
      <c r="D35" s="29">
        <v>0</v>
      </c>
      <c r="E35" s="29">
        <f t="shared" si="3"/>
        <v>372015.28</v>
      </c>
      <c r="F35" s="31">
        <f t="shared" si="5"/>
        <v>465019.1</v>
      </c>
      <c r="G35" s="32">
        <v>70</v>
      </c>
      <c r="H35" s="30">
        <f t="shared" si="4"/>
        <v>1501347.38</v>
      </c>
      <c r="I35" s="10"/>
    </row>
    <row r="36" spans="1:9" ht="14.7" thickBot="1" x14ac:dyDescent="0.6">
      <c r="A36" s="2"/>
      <c r="B36" s="27">
        <v>11</v>
      </c>
      <c r="C36" s="28">
        <v>593572</v>
      </c>
      <c r="D36" s="29">
        <v>0</v>
      </c>
      <c r="E36" s="29">
        <f t="shared" si="3"/>
        <v>332400.32</v>
      </c>
      <c r="F36" s="31">
        <f t="shared" si="5"/>
        <v>415500.39999999997</v>
      </c>
      <c r="G36" s="32">
        <v>70</v>
      </c>
      <c r="H36" s="30">
        <f t="shared" si="4"/>
        <v>1341472.72</v>
      </c>
      <c r="I36" s="10"/>
    </row>
    <row r="37" spans="1:9" ht="14.7" thickBot="1" x14ac:dyDescent="0.6">
      <c r="A37" s="2"/>
      <c r="B37" s="27">
        <v>12</v>
      </c>
      <c r="C37" s="28">
        <v>529529</v>
      </c>
      <c r="D37" s="29">
        <v>0</v>
      </c>
      <c r="E37" s="29">
        <f t="shared" si="3"/>
        <v>296536.24000000005</v>
      </c>
      <c r="F37" s="31">
        <f t="shared" si="5"/>
        <v>370670.3</v>
      </c>
      <c r="G37" s="32">
        <v>70</v>
      </c>
      <c r="H37" s="30">
        <f t="shared" si="4"/>
        <v>1196735.54</v>
      </c>
      <c r="I37" s="10"/>
    </row>
    <row r="38" spans="1:9" ht="14.7" thickBot="1" x14ac:dyDescent="0.6">
      <c r="A38" s="2"/>
      <c r="B38" s="27">
        <v>13</v>
      </c>
      <c r="C38" s="28">
        <v>481873</v>
      </c>
      <c r="D38" s="29">
        <v>0</v>
      </c>
      <c r="E38" s="29">
        <f t="shared" si="3"/>
        <v>269848.88</v>
      </c>
      <c r="F38" s="31">
        <f>C38*60%</f>
        <v>289123.8</v>
      </c>
      <c r="G38" s="32">
        <v>60</v>
      </c>
      <c r="H38" s="30">
        <f t="shared" si="4"/>
        <v>1040845.6799999999</v>
      </c>
      <c r="I38" s="10"/>
    </row>
    <row r="39" spans="1:9" ht="14.7" thickBot="1" x14ac:dyDescent="0.6">
      <c r="A39" s="2"/>
      <c r="B39" s="27">
        <v>14</v>
      </c>
      <c r="C39" s="28">
        <v>449813</v>
      </c>
      <c r="D39" s="29">
        <v>0</v>
      </c>
      <c r="E39" s="29">
        <f t="shared" si="3"/>
        <v>251895.28000000003</v>
      </c>
      <c r="F39" s="31">
        <f>C39*60%</f>
        <v>269887.8</v>
      </c>
      <c r="G39" s="32">
        <v>60</v>
      </c>
      <c r="H39" s="30">
        <f t="shared" si="4"/>
        <v>971596.08000000007</v>
      </c>
      <c r="I39" s="10"/>
    </row>
    <row r="40" spans="1:9" x14ac:dyDescent="0.55000000000000004">
      <c r="A40" s="2"/>
      <c r="B40" s="3"/>
      <c r="C40" s="11"/>
      <c r="D40" s="11"/>
      <c r="E40" s="2"/>
      <c r="F40" s="2"/>
      <c r="G40" s="11"/>
      <c r="H40" s="7"/>
      <c r="I40" s="7"/>
    </row>
    <row r="41" spans="1:9" x14ac:dyDescent="0.55000000000000004">
      <c r="A41" s="2"/>
      <c r="B41" s="3"/>
      <c r="C41" s="11"/>
      <c r="D41" s="11"/>
      <c r="E41" s="2"/>
      <c r="F41" s="2"/>
      <c r="G41" s="11"/>
      <c r="H41" s="7"/>
      <c r="I41" s="7"/>
    </row>
    <row r="42" spans="1:9" x14ac:dyDescent="0.55000000000000004">
      <c r="A42" s="2"/>
      <c r="B42" s="24" t="s">
        <v>8</v>
      </c>
      <c r="C42" s="8"/>
      <c r="D42" s="8"/>
      <c r="E42" s="2"/>
      <c r="F42" s="2"/>
      <c r="G42" s="11"/>
      <c r="H42" s="7"/>
      <c r="I42" s="7"/>
    </row>
    <row r="43" spans="1:9" ht="14.7" thickBot="1" x14ac:dyDescent="0.6">
      <c r="A43" s="2"/>
      <c r="B43" s="3"/>
      <c r="C43" s="8"/>
      <c r="D43" s="8"/>
      <c r="E43" s="2"/>
      <c r="F43" s="2"/>
      <c r="G43" s="11"/>
      <c r="H43" s="7"/>
      <c r="I43" s="7"/>
    </row>
    <row r="44" spans="1:9" ht="62.7" thickBot="1" x14ac:dyDescent="0.6">
      <c r="A44" s="2"/>
      <c r="B44" s="50" t="s">
        <v>0</v>
      </c>
      <c r="C44" s="50" t="s">
        <v>1</v>
      </c>
      <c r="D44" s="50" t="s">
        <v>66</v>
      </c>
      <c r="E44" s="50" t="s">
        <v>2</v>
      </c>
      <c r="F44" s="51" t="s">
        <v>4</v>
      </c>
      <c r="G44" s="51"/>
      <c r="H44" s="50" t="s">
        <v>67</v>
      </c>
      <c r="I44" s="26"/>
    </row>
    <row r="45" spans="1:9" ht="14.7" thickBot="1" x14ac:dyDescent="0.6">
      <c r="A45" s="2"/>
      <c r="B45" s="27">
        <v>4</v>
      </c>
      <c r="C45" s="28">
        <v>993422</v>
      </c>
      <c r="D45" s="29">
        <v>0</v>
      </c>
      <c r="E45" s="29">
        <f>C45*56%</f>
        <v>556316.32000000007</v>
      </c>
      <c r="F45" s="31">
        <f>C45*80%</f>
        <v>794737.60000000009</v>
      </c>
      <c r="G45" s="32">
        <v>80</v>
      </c>
      <c r="H45" s="30">
        <f>C45+E45+F45</f>
        <v>2344475.92</v>
      </c>
      <c r="I45" s="10"/>
    </row>
    <row r="46" spans="1:9" ht="14.7" thickBot="1" x14ac:dyDescent="0.6">
      <c r="A46" s="2"/>
      <c r="B46" s="27">
        <v>5</v>
      </c>
      <c r="C46" s="28">
        <v>926190</v>
      </c>
      <c r="D46" s="29">
        <v>0</v>
      </c>
      <c r="E46" s="29">
        <f t="shared" ref="E46:E55" si="6">C46*56%</f>
        <v>518666.4</v>
      </c>
      <c r="F46" s="31">
        <f>C46*80%</f>
        <v>740952</v>
      </c>
      <c r="G46" s="32">
        <v>80</v>
      </c>
      <c r="H46" s="30">
        <f t="shared" ref="H46:H55" si="7">C46+E46+F46</f>
        <v>2185808.4</v>
      </c>
      <c r="I46" s="10"/>
    </row>
    <row r="47" spans="1:9" ht="14.7" thickBot="1" x14ac:dyDescent="0.6">
      <c r="A47" s="2"/>
      <c r="B47" s="27">
        <v>6</v>
      </c>
      <c r="C47" s="28">
        <v>844137</v>
      </c>
      <c r="D47" s="29">
        <v>0</v>
      </c>
      <c r="E47" s="29">
        <f t="shared" si="6"/>
        <v>472716.72000000003</v>
      </c>
      <c r="F47" s="31">
        <f>C47*80%</f>
        <v>675309.60000000009</v>
      </c>
      <c r="G47" s="32">
        <v>80</v>
      </c>
      <c r="H47" s="30">
        <f t="shared" si="7"/>
        <v>1992163.32</v>
      </c>
      <c r="I47" s="10"/>
    </row>
    <row r="48" spans="1:9" ht="14.7" thickBot="1" x14ac:dyDescent="0.6">
      <c r="A48" s="2"/>
      <c r="B48" s="27">
        <v>7</v>
      </c>
      <c r="C48" s="28">
        <v>763923</v>
      </c>
      <c r="D48" s="29">
        <v>0</v>
      </c>
      <c r="E48" s="29">
        <f t="shared" si="6"/>
        <v>427796.88000000006</v>
      </c>
      <c r="F48" s="31">
        <f t="shared" ref="F48:F53" si="8">C48*70%</f>
        <v>534746.1</v>
      </c>
      <c r="G48" s="32">
        <v>70</v>
      </c>
      <c r="H48" s="30">
        <f t="shared" si="7"/>
        <v>1726465.98</v>
      </c>
      <c r="I48" s="10"/>
    </row>
    <row r="49" spans="1:9" ht="14.7" thickBot="1" x14ac:dyDescent="0.6">
      <c r="A49" s="2"/>
      <c r="B49" s="27">
        <v>8</v>
      </c>
      <c r="C49" s="28">
        <v>706198</v>
      </c>
      <c r="D49" s="29">
        <v>0</v>
      </c>
      <c r="E49" s="29">
        <f t="shared" si="6"/>
        <v>395470.88000000006</v>
      </c>
      <c r="F49" s="31">
        <f t="shared" si="8"/>
        <v>494338.6</v>
      </c>
      <c r="G49" s="32">
        <v>70</v>
      </c>
      <c r="H49" s="30">
        <f t="shared" si="7"/>
        <v>1596007.48</v>
      </c>
      <c r="I49" s="10"/>
    </row>
    <row r="50" spans="1:9" ht="14.7" thickBot="1" x14ac:dyDescent="0.6">
      <c r="A50" s="2"/>
      <c r="B50" s="27">
        <v>9</v>
      </c>
      <c r="C50" s="28">
        <v>654589</v>
      </c>
      <c r="D50" s="29">
        <v>0</v>
      </c>
      <c r="E50" s="29">
        <f t="shared" si="6"/>
        <v>366569.84</v>
      </c>
      <c r="F50" s="31">
        <f t="shared" si="8"/>
        <v>458212.3</v>
      </c>
      <c r="G50" s="32">
        <v>70</v>
      </c>
      <c r="H50" s="30">
        <f t="shared" si="7"/>
        <v>1479371.1400000001</v>
      </c>
      <c r="I50" s="10"/>
    </row>
    <row r="51" spans="1:9" ht="14.7" thickBot="1" x14ac:dyDescent="0.6">
      <c r="A51" s="2"/>
      <c r="B51" s="27">
        <v>10</v>
      </c>
      <c r="C51" s="28">
        <v>606110</v>
      </c>
      <c r="D51" s="29">
        <v>0</v>
      </c>
      <c r="E51" s="29">
        <f t="shared" si="6"/>
        <v>339421.60000000003</v>
      </c>
      <c r="F51" s="31">
        <f t="shared" si="8"/>
        <v>424277</v>
      </c>
      <c r="G51" s="32">
        <v>70</v>
      </c>
      <c r="H51" s="30">
        <f t="shared" si="7"/>
        <v>1369808.6</v>
      </c>
      <c r="I51" s="10"/>
    </row>
    <row r="52" spans="1:9" ht="14.7" thickBot="1" x14ac:dyDescent="0.6">
      <c r="A52" s="2"/>
      <c r="B52" s="27">
        <v>11</v>
      </c>
      <c r="C52" s="28">
        <v>561415</v>
      </c>
      <c r="D52" s="29">
        <v>0</v>
      </c>
      <c r="E52" s="29">
        <f t="shared" si="6"/>
        <v>314392.40000000002</v>
      </c>
      <c r="F52" s="31">
        <f t="shared" si="8"/>
        <v>392990.5</v>
      </c>
      <c r="G52" s="32">
        <v>70</v>
      </c>
      <c r="H52" s="30">
        <f t="shared" si="7"/>
        <v>1268797.8999999999</v>
      </c>
      <c r="I52" s="10"/>
    </row>
    <row r="53" spans="1:9" ht="14.7" thickBot="1" x14ac:dyDescent="0.6">
      <c r="A53" s="2"/>
      <c r="B53" s="27">
        <v>12</v>
      </c>
      <c r="C53" s="28">
        <v>519627</v>
      </c>
      <c r="D53" s="29">
        <v>0</v>
      </c>
      <c r="E53" s="29">
        <f t="shared" si="6"/>
        <v>290991.12000000005</v>
      </c>
      <c r="F53" s="31">
        <f t="shared" si="8"/>
        <v>363738.89999999997</v>
      </c>
      <c r="G53" s="32">
        <v>70</v>
      </c>
      <c r="H53" s="30">
        <f t="shared" si="7"/>
        <v>1174357.02</v>
      </c>
      <c r="I53" s="10"/>
    </row>
    <row r="54" spans="1:9" ht="14.7" thickBot="1" x14ac:dyDescent="0.6">
      <c r="A54" s="2"/>
      <c r="B54" s="27">
        <v>13</v>
      </c>
      <c r="C54" s="28">
        <v>481873</v>
      </c>
      <c r="D54" s="29">
        <v>0</v>
      </c>
      <c r="E54" s="29">
        <f t="shared" si="6"/>
        <v>269848.88</v>
      </c>
      <c r="F54" s="31">
        <f>C54*60%</f>
        <v>289123.8</v>
      </c>
      <c r="G54" s="32">
        <v>60</v>
      </c>
      <c r="H54" s="30">
        <f t="shared" si="7"/>
        <v>1040845.6799999999</v>
      </c>
      <c r="I54" s="10"/>
    </row>
    <row r="55" spans="1:9" ht="14.7" thickBot="1" x14ac:dyDescent="0.6">
      <c r="A55" s="2"/>
      <c r="B55" s="27">
        <v>14</v>
      </c>
      <c r="C55" s="28">
        <v>449813</v>
      </c>
      <c r="D55" s="29">
        <v>0</v>
      </c>
      <c r="E55" s="29">
        <f t="shared" si="6"/>
        <v>251895.28000000003</v>
      </c>
      <c r="F55" s="31">
        <f>C55*60%</f>
        <v>269887.8</v>
      </c>
      <c r="G55" s="32">
        <v>60</v>
      </c>
      <c r="H55" s="30">
        <f t="shared" si="7"/>
        <v>971596.08000000007</v>
      </c>
      <c r="I55" s="10"/>
    </row>
    <row r="56" spans="1:9" x14ac:dyDescent="0.55000000000000004">
      <c r="A56" s="2"/>
      <c r="B56" s="3"/>
      <c r="C56" s="11"/>
      <c r="D56" s="11"/>
      <c r="E56" s="2"/>
      <c r="F56" s="2"/>
      <c r="G56" s="11"/>
      <c r="H56" s="7"/>
      <c r="I56" s="7"/>
    </row>
    <row r="57" spans="1:9" x14ac:dyDescent="0.55000000000000004">
      <c r="A57" s="2"/>
      <c r="B57" s="3"/>
      <c r="C57" s="2"/>
      <c r="D57" s="2"/>
      <c r="E57" s="2"/>
      <c r="F57" s="2"/>
      <c r="G57" s="11"/>
      <c r="H57" s="7"/>
      <c r="I57" s="7"/>
    </row>
  </sheetData>
  <mergeCells count="7">
    <mergeCell ref="A1:I1"/>
    <mergeCell ref="A2:I2"/>
    <mergeCell ref="F44:G44"/>
    <mergeCell ref="F7:G7"/>
    <mergeCell ref="F13:G13"/>
    <mergeCell ref="F28:G28"/>
    <mergeCell ref="A3:I3"/>
  </mergeCells>
  <pageMargins left="0.7" right="0.7" top="0.75" bottom="0.64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93"/>
  <sheetViews>
    <sheetView workbookViewId="0">
      <selection activeCell="A4" sqref="A4"/>
    </sheetView>
  </sheetViews>
  <sheetFormatPr baseColWidth="10" defaultRowHeight="14.4" x14ac:dyDescent="0.55000000000000004"/>
  <cols>
    <col min="1" max="1" width="4.20703125" customWidth="1"/>
    <col min="2" max="2" width="12.15625" customWidth="1"/>
    <col min="3" max="3" width="15.3671875" customWidth="1"/>
    <col min="4" max="4" width="11.83984375" customWidth="1"/>
    <col min="5" max="5" width="10.62890625" customWidth="1"/>
    <col min="6" max="6" width="4.68359375" customWidth="1"/>
    <col min="7" max="7" width="11" customWidth="1"/>
    <col min="8" max="8" width="4.47265625" customWidth="1"/>
    <col min="9" max="9" width="12.47265625" customWidth="1"/>
    <col min="10" max="10" width="13.7890625" customWidth="1"/>
  </cols>
  <sheetData>
    <row r="1" spans="1:10" ht="16" customHeight="1" x14ac:dyDescent="0.55000000000000004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6" customHeight="1" x14ac:dyDescent="0.55000000000000004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" customHeight="1" x14ac:dyDescent="0.55000000000000004">
      <c r="A3" s="72" t="s">
        <v>103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55000000000000004">
      <c r="A4" s="13"/>
      <c r="B4" s="12"/>
      <c r="C4" s="12"/>
      <c r="D4" s="12"/>
      <c r="E4" s="12"/>
      <c r="F4" s="12"/>
      <c r="G4" s="12"/>
      <c r="H4" s="12"/>
      <c r="I4" s="14"/>
    </row>
    <row r="5" spans="1:10" x14ac:dyDescent="0.55000000000000004">
      <c r="A5" s="13"/>
      <c r="B5" s="12"/>
      <c r="C5" s="12"/>
      <c r="D5" s="12"/>
      <c r="E5" s="12"/>
      <c r="F5" s="12"/>
      <c r="G5" s="12"/>
      <c r="H5" s="12"/>
      <c r="I5" s="14"/>
    </row>
    <row r="6" spans="1:10" ht="14.7" x14ac:dyDescent="0.55000000000000004">
      <c r="A6" s="20" t="s">
        <v>76</v>
      </c>
      <c r="B6" s="12"/>
      <c r="C6" s="12"/>
      <c r="D6" s="12"/>
      <c r="E6" s="12"/>
      <c r="F6" s="12"/>
      <c r="G6" s="12"/>
      <c r="H6" s="12"/>
      <c r="I6" s="14"/>
    </row>
    <row r="7" spans="1:10" ht="14.7" thickBot="1" x14ac:dyDescent="0.6">
      <c r="A7" s="13"/>
      <c r="B7" s="12"/>
      <c r="C7" s="12"/>
      <c r="D7" s="12"/>
      <c r="E7" s="12"/>
      <c r="F7" s="12"/>
      <c r="G7" s="12"/>
      <c r="H7" s="12"/>
      <c r="I7" s="14"/>
    </row>
    <row r="8" spans="1:10" s="23" customFormat="1" ht="59.7" customHeight="1" thickBot="1" x14ac:dyDescent="0.45">
      <c r="A8" s="50" t="s">
        <v>0</v>
      </c>
      <c r="B8" s="50" t="s">
        <v>1</v>
      </c>
      <c r="C8" s="44" t="s">
        <v>74</v>
      </c>
      <c r="D8" s="50" t="s">
        <v>2</v>
      </c>
      <c r="E8" s="51" t="s">
        <v>3</v>
      </c>
      <c r="F8" s="51"/>
      <c r="G8" s="51" t="s">
        <v>69</v>
      </c>
      <c r="H8" s="51"/>
      <c r="I8" s="50" t="s">
        <v>68</v>
      </c>
    </row>
    <row r="9" spans="1:10" ht="14.7" thickBot="1" x14ac:dyDescent="0.6">
      <c r="A9" s="33">
        <v>1</v>
      </c>
      <c r="B9" s="34">
        <v>2685025.2147468748</v>
      </c>
      <c r="C9" s="35">
        <v>0</v>
      </c>
      <c r="D9" s="35">
        <f t="shared" ref="D9:D14" si="0">B9*0.56</f>
        <v>1503614.12025825</v>
      </c>
      <c r="E9" s="36">
        <f>B9*100%</f>
        <v>2685025.2147468748</v>
      </c>
      <c r="F9" s="37">
        <v>100</v>
      </c>
      <c r="G9" s="36">
        <f t="shared" ref="G9:G14" si="1">(B9*H9)/100</f>
        <v>805507.56442406238</v>
      </c>
      <c r="H9" s="37">
        <v>30</v>
      </c>
      <c r="I9" s="35">
        <f t="shared" ref="I9:I14" si="2">B9+D9+E9+G9</f>
        <v>7679172.1141760619</v>
      </c>
    </row>
    <row r="10" spans="1:10" ht="14.7" thickBot="1" x14ac:dyDescent="0.6">
      <c r="A10" s="33">
        <v>2</v>
      </c>
      <c r="B10" s="34">
        <v>2534191</v>
      </c>
      <c r="C10" s="35">
        <v>0</v>
      </c>
      <c r="D10" s="35">
        <f t="shared" si="0"/>
        <v>1419146.9600000002</v>
      </c>
      <c r="E10" s="36">
        <f>B10*100%</f>
        <v>2534191</v>
      </c>
      <c r="F10" s="37">
        <v>100</v>
      </c>
      <c r="G10" s="36">
        <f t="shared" si="1"/>
        <v>760257.3</v>
      </c>
      <c r="H10" s="37">
        <v>30</v>
      </c>
      <c r="I10" s="35">
        <f t="shared" si="2"/>
        <v>7247786.2599999998</v>
      </c>
    </row>
    <row r="11" spans="1:10" ht="14.7" thickBot="1" x14ac:dyDescent="0.6">
      <c r="A11" s="33">
        <v>3</v>
      </c>
      <c r="B11" s="34">
        <v>2188694</v>
      </c>
      <c r="C11" s="35">
        <v>0</v>
      </c>
      <c r="D11" s="35">
        <f t="shared" si="0"/>
        <v>1225668.6400000001</v>
      </c>
      <c r="E11" s="36">
        <f>B11*90%</f>
        <v>1969824.6</v>
      </c>
      <c r="F11" s="37">
        <v>90</v>
      </c>
      <c r="G11" s="36">
        <f t="shared" si="1"/>
        <v>437738.8</v>
      </c>
      <c r="H11" s="37">
        <v>20</v>
      </c>
      <c r="I11" s="35">
        <f t="shared" si="2"/>
        <v>5821926.04</v>
      </c>
    </row>
    <row r="12" spans="1:10" ht="14.7" thickBot="1" x14ac:dyDescent="0.6">
      <c r="A12" s="33">
        <v>4</v>
      </c>
      <c r="B12" s="34">
        <v>2001078</v>
      </c>
      <c r="C12" s="35">
        <v>0</v>
      </c>
      <c r="D12" s="35">
        <f t="shared" si="0"/>
        <v>1120603.6800000002</v>
      </c>
      <c r="E12" s="36">
        <f>B12*90%</f>
        <v>1800970.2</v>
      </c>
      <c r="F12" s="37">
        <v>90</v>
      </c>
      <c r="G12" s="36">
        <f t="shared" si="1"/>
        <v>400215.6</v>
      </c>
      <c r="H12" s="37">
        <v>20</v>
      </c>
      <c r="I12" s="35">
        <f t="shared" si="2"/>
        <v>5322867.4799999995</v>
      </c>
    </row>
    <row r="13" spans="1:10" ht="14.7" thickBot="1" x14ac:dyDescent="0.6">
      <c r="A13" s="33">
        <v>5</v>
      </c>
      <c r="B13" s="34">
        <v>1814920</v>
      </c>
      <c r="C13" s="35">
        <v>0</v>
      </c>
      <c r="D13" s="35">
        <f t="shared" si="0"/>
        <v>1016355.2000000001</v>
      </c>
      <c r="E13" s="36">
        <f>B13*90%</f>
        <v>1633428</v>
      </c>
      <c r="F13" s="37">
        <v>90</v>
      </c>
      <c r="G13" s="36">
        <f t="shared" si="1"/>
        <v>362984</v>
      </c>
      <c r="H13" s="37">
        <v>20</v>
      </c>
      <c r="I13" s="35">
        <f t="shared" si="2"/>
        <v>4827687.2</v>
      </c>
    </row>
    <row r="14" spans="1:10" ht="14.7" thickBot="1" x14ac:dyDescent="0.6">
      <c r="A14" s="33">
        <v>6</v>
      </c>
      <c r="B14" s="34">
        <v>1429798</v>
      </c>
      <c r="C14" s="35">
        <v>0</v>
      </c>
      <c r="D14" s="35">
        <f t="shared" si="0"/>
        <v>800686.88000000012</v>
      </c>
      <c r="E14" s="36">
        <f>B14*90%</f>
        <v>1286818.2</v>
      </c>
      <c r="F14" s="37">
        <v>90</v>
      </c>
      <c r="G14" s="36">
        <f t="shared" si="1"/>
        <v>285959.59999999998</v>
      </c>
      <c r="H14" s="37">
        <v>20</v>
      </c>
      <c r="I14" s="35">
        <f t="shared" si="2"/>
        <v>3803262.68</v>
      </c>
    </row>
    <row r="15" spans="1:10" ht="14.7" thickBot="1" x14ac:dyDescent="0.6">
      <c r="A15" s="33">
        <v>7</v>
      </c>
      <c r="B15" s="34">
        <v>1044677</v>
      </c>
      <c r="C15" s="35">
        <v>0</v>
      </c>
      <c r="D15" s="35">
        <f t="shared" ref="D15" si="3">B15*0.56</f>
        <v>585019.12000000011</v>
      </c>
      <c r="E15" s="36">
        <f>B15*90%</f>
        <v>940209.3</v>
      </c>
      <c r="F15" s="37">
        <v>90</v>
      </c>
      <c r="G15" s="36">
        <f t="shared" ref="G15" si="4">(B15*H15)/100</f>
        <v>208935.4</v>
      </c>
      <c r="H15" s="37">
        <v>20</v>
      </c>
      <c r="I15" s="35">
        <f t="shared" ref="I15" si="5">B15+D15+E15+G15</f>
        <v>2778840.82</v>
      </c>
    </row>
    <row r="16" spans="1:10" x14ac:dyDescent="0.55000000000000004">
      <c r="A16" s="13"/>
      <c r="B16" s="15"/>
      <c r="C16" s="15"/>
      <c r="D16" s="15"/>
      <c r="E16" s="15"/>
      <c r="F16" s="15"/>
      <c r="G16" s="15"/>
      <c r="H16" s="15"/>
      <c r="I16" s="16"/>
    </row>
    <row r="17" spans="1:10" x14ac:dyDescent="0.55000000000000004">
      <c r="A17" s="13"/>
      <c r="B17" s="12"/>
      <c r="C17" s="12"/>
      <c r="D17" s="12"/>
      <c r="E17" s="12"/>
      <c r="F17" s="12"/>
      <c r="G17" s="12"/>
      <c r="H17" s="12"/>
      <c r="I17" s="14"/>
    </row>
    <row r="18" spans="1:10" ht="14.7" x14ac:dyDescent="0.55000000000000004">
      <c r="A18" s="20" t="s">
        <v>77</v>
      </c>
      <c r="D18" s="12"/>
      <c r="E18" s="12"/>
      <c r="F18" s="12"/>
      <c r="G18" s="12"/>
      <c r="H18" s="12"/>
      <c r="I18" s="14"/>
    </row>
    <row r="19" spans="1:10" ht="14.7" thickBot="1" x14ac:dyDescent="0.6">
      <c r="A19" s="13"/>
      <c r="B19" s="12"/>
      <c r="C19" s="12"/>
      <c r="D19" s="12"/>
      <c r="E19" s="12"/>
      <c r="F19" s="12"/>
      <c r="G19" s="12"/>
      <c r="H19" s="12"/>
      <c r="I19" s="14"/>
    </row>
    <row r="20" spans="1:10" ht="63.75" customHeight="1" thickBot="1" x14ac:dyDescent="0.6">
      <c r="A20" s="50" t="s">
        <v>0</v>
      </c>
      <c r="B20" s="50" t="s">
        <v>1</v>
      </c>
      <c r="C20" s="44" t="s">
        <v>74</v>
      </c>
      <c r="D20" s="50" t="s">
        <v>2</v>
      </c>
      <c r="E20" s="51" t="s">
        <v>3</v>
      </c>
      <c r="F20" s="51"/>
      <c r="G20" s="51" t="s">
        <v>71</v>
      </c>
      <c r="H20" s="51"/>
      <c r="I20" s="50" t="s">
        <v>70</v>
      </c>
      <c r="J20" s="50" t="s">
        <v>72</v>
      </c>
    </row>
    <row r="21" spans="1:10" ht="14.7" thickBot="1" x14ac:dyDescent="0.6">
      <c r="A21" s="33">
        <v>7</v>
      </c>
      <c r="B21" s="34">
        <v>903056</v>
      </c>
      <c r="C21" s="35">
        <v>0</v>
      </c>
      <c r="D21" s="35">
        <f>B21*0.56</f>
        <v>505711.36000000004</v>
      </c>
      <c r="E21" s="36">
        <f>(B21*F21)/100</f>
        <v>903056</v>
      </c>
      <c r="F21" s="37">
        <v>100</v>
      </c>
      <c r="G21" s="36">
        <f>(B21*H21)/100</f>
        <v>90305.600000000006</v>
      </c>
      <c r="H21" s="52">
        <v>10</v>
      </c>
      <c r="I21" s="43">
        <v>76331</v>
      </c>
      <c r="J21" s="35">
        <f>B21+D21+E21+G21+I21</f>
        <v>2478459.9600000004</v>
      </c>
    </row>
    <row r="22" spans="1:10" ht="14.7" thickBot="1" x14ac:dyDescent="0.6">
      <c r="A22" s="33">
        <v>8</v>
      </c>
      <c r="B22" s="34">
        <v>786750</v>
      </c>
      <c r="C22" s="35">
        <v>0</v>
      </c>
      <c r="D22" s="35">
        <f t="shared" ref="D22:D34" si="6">B22*0.56</f>
        <v>440580.00000000006</v>
      </c>
      <c r="E22" s="36">
        <f t="shared" ref="E22:E34" si="7">(B22*F22)/100</f>
        <v>786750</v>
      </c>
      <c r="F22" s="37">
        <v>100</v>
      </c>
      <c r="G22" s="36">
        <f t="shared" ref="G22:G34" si="8">(B22*H22)/100</f>
        <v>78675</v>
      </c>
      <c r="H22" s="52">
        <v>10</v>
      </c>
      <c r="I22" s="43">
        <v>76331</v>
      </c>
      <c r="J22" s="35">
        <f t="shared" ref="J22:J34" si="9">B22+D22+E22+G22+I22</f>
        <v>2169086</v>
      </c>
    </row>
    <row r="23" spans="1:10" ht="14.7" thickBot="1" x14ac:dyDescent="0.6">
      <c r="A23" s="33">
        <v>9</v>
      </c>
      <c r="B23" s="34">
        <v>745683</v>
      </c>
      <c r="C23" s="35">
        <v>0</v>
      </c>
      <c r="D23" s="35">
        <f t="shared" si="6"/>
        <v>417582.48000000004</v>
      </c>
      <c r="E23" s="36">
        <f t="shared" si="7"/>
        <v>745683</v>
      </c>
      <c r="F23" s="37">
        <v>100</v>
      </c>
      <c r="G23" s="36">
        <f t="shared" si="8"/>
        <v>74568.3</v>
      </c>
      <c r="H23" s="52">
        <v>10</v>
      </c>
      <c r="I23" s="43">
        <v>76331</v>
      </c>
      <c r="J23" s="35">
        <f t="shared" si="9"/>
        <v>2059847.78</v>
      </c>
    </row>
    <row r="24" spans="1:10" ht="14.7" thickBot="1" x14ac:dyDescent="0.6">
      <c r="A24" s="33">
        <v>10</v>
      </c>
      <c r="B24" s="34">
        <v>706754</v>
      </c>
      <c r="C24" s="35">
        <v>0</v>
      </c>
      <c r="D24" s="35">
        <f t="shared" si="6"/>
        <v>395782.24000000005</v>
      </c>
      <c r="E24" s="36">
        <f t="shared" si="7"/>
        <v>706754</v>
      </c>
      <c r="F24" s="37">
        <v>100</v>
      </c>
      <c r="G24" s="36">
        <f t="shared" si="8"/>
        <v>70675.399999999994</v>
      </c>
      <c r="H24" s="52">
        <v>10</v>
      </c>
      <c r="I24" s="43">
        <v>76331</v>
      </c>
      <c r="J24" s="35">
        <f t="shared" si="9"/>
        <v>1956296.64</v>
      </c>
    </row>
    <row r="25" spans="1:10" ht="14.7" thickBot="1" x14ac:dyDescent="0.6">
      <c r="A25" s="33">
        <v>11</v>
      </c>
      <c r="B25" s="34">
        <v>669849</v>
      </c>
      <c r="C25" s="35">
        <v>0</v>
      </c>
      <c r="D25" s="35">
        <f t="shared" si="6"/>
        <v>375115.44000000006</v>
      </c>
      <c r="E25" s="36">
        <f t="shared" si="7"/>
        <v>669849</v>
      </c>
      <c r="F25" s="37">
        <v>100</v>
      </c>
      <c r="G25" s="36">
        <f t="shared" si="8"/>
        <v>66984.899999999994</v>
      </c>
      <c r="H25" s="52">
        <v>10</v>
      </c>
      <c r="I25" s="43">
        <v>76331</v>
      </c>
      <c r="J25" s="35">
        <f t="shared" si="9"/>
        <v>1858129.3399999999</v>
      </c>
    </row>
    <row r="26" spans="1:10" ht="14.7" thickBot="1" x14ac:dyDescent="0.6">
      <c r="A26" s="33">
        <v>12</v>
      </c>
      <c r="B26" s="34">
        <v>634876</v>
      </c>
      <c r="C26" s="35">
        <v>0</v>
      </c>
      <c r="D26" s="35">
        <f t="shared" si="6"/>
        <v>355530.56000000006</v>
      </c>
      <c r="E26" s="36">
        <f t="shared" si="7"/>
        <v>634876</v>
      </c>
      <c r="F26" s="37">
        <v>100</v>
      </c>
      <c r="G26" s="36">
        <f t="shared" si="8"/>
        <v>63487.6</v>
      </c>
      <c r="H26" s="52">
        <v>10</v>
      </c>
      <c r="I26" s="43">
        <v>76331</v>
      </c>
      <c r="J26" s="35">
        <f t="shared" si="9"/>
        <v>1765101.1600000001</v>
      </c>
    </row>
    <row r="27" spans="1:10" ht="14.7" thickBot="1" x14ac:dyDescent="0.6">
      <c r="A27" s="33">
        <v>13</v>
      </c>
      <c r="B27" s="34">
        <v>601749</v>
      </c>
      <c r="C27" s="35">
        <v>0</v>
      </c>
      <c r="D27" s="35">
        <f t="shared" si="6"/>
        <v>336979.44000000006</v>
      </c>
      <c r="E27" s="36">
        <f t="shared" si="7"/>
        <v>601749</v>
      </c>
      <c r="F27" s="37">
        <v>100</v>
      </c>
      <c r="G27" s="36">
        <f t="shared" si="8"/>
        <v>60174.9</v>
      </c>
      <c r="H27" s="52">
        <v>10</v>
      </c>
      <c r="I27" s="43">
        <v>76331</v>
      </c>
      <c r="J27" s="35">
        <f t="shared" si="9"/>
        <v>1676983.3399999999</v>
      </c>
    </row>
    <row r="28" spans="1:10" ht="14.7" thickBot="1" x14ac:dyDescent="0.6">
      <c r="A28" s="33">
        <v>14</v>
      </c>
      <c r="B28" s="34">
        <v>570409</v>
      </c>
      <c r="C28" s="35">
        <v>0</v>
      </c>
      <c r="D28" s="35">
        <f t="shared" si="6"/>
        <v>319429.04000000004</v>
      </c>
      <c r="E28" s="36">
        <f t="shared" si="7"/>
        <v>570409</v>
      </c>
      <c r="F28" s="37">
        <v>100</v>
      </c>
      <c r="G28" s="36">
        <f t="shared" si="8"/>
        <v>57040.9</v>
      </c>
      <c r="H28" s="52">
        <v>10</v>
      </c>
      <c r="I28" s="43">
        <v>76331</v>
      </c>
      <c r="J28" s="35">
        <f t="shared" si="9"/>
        <v>1593618.94</v>
      </c>
    </row>
    <row r="29" spans="1:10" ht="14.7" thickBot="1" x14ac:dyDescent="0.6">
      <c r="A29" s="33">
        <v>15</v>
      </c>
      <c r="B29" s="34">
        <v>540611</v>
      </c>
      <c r="C29" s="35">
        <v>0</v>
      </c>
      <c r="D29" s="35">
        <f t="shared" si="6"/>
        <v>302742.16000000003</v>
      </c>
      <c r="E29" s="36">
        <f t="shared" si="7"/>
        <v>540611</v>
      </c>
      <c r="F29" s="37">
        <v>100</v>
      </c>
      <c r="G29" s="36">
        <f t="shared" si="8"/>
        <v>54061.1</v>
      </c>
      <c r="H29" s="52">
        <v>10</v>
      </c>
      <c r="I29" s="43">
        <v>76331</v>
      </c>
      <c r="J29" s="35">
        <f t="shared" si="9"/>
        <v>1514356.2600000002</v>
      </c>
    </row>
    <row r="30" spans="1:10" ht="14.7" thickBot="1" x14ac:dyDescent="0.6">
      <c r="A30" s="33">
        <v>16</v>
      </c>
      <c r="B30" s="34">
        <v>512425</v>
      </c>
      <c r="C30" s="35">
        <v>0</v>
      </c>
      <c r="D30" s="35">
        <f t="shared" si="6"/>
        <v>286958</v>
      </c>
      <c r="E30" s="36">
        <f t="shared" si="7"/>
        <v>512425</v>
      </c>
      <c r="F30" s="37">
        <v>100</v>
      </c>
      <c r="G30" s="36">
        <f t="shared" si="8"/>
        <v>51242.5</v>
      </c>
      <c r="H30" s="52">
        <v>10</v>
      </c>
      <c r="I30" s="43">
        <v>76331</v>
      </c>
      <c r="J30" s="35">
        <f t="shared" si="9"/>
        <v>1439381.5</v>
      </c>
    </row>
    <row r="31" spans="1:10" ht="14.7" thickBot="1" x14ac:dyDescent="0.6">
      <c r="A31" s="33">
        <v>17</v>
      </c>
      <c r="B31" s="34">
        <v>497627</v>
      </c>
      <c r="C31" s="35">
        <v>0</v>
      </c>
      <c r="D31" s="35">
        <f t="shared" si="6"/>
        <v>278671.12000000005</v>
      </c>
      <c r="E31" s="36">
        <f t="shared" si="7"/>
        <v>497627</v>
      </c>
      <c r="F31" s="37">
        <v>100</v>
      </c>
      <c r="G31" s="36">
        <f t="shared" si="8"/>
        <v>49762.7</v>
      </c>
      <c r="H31" s="52">
        <v>10</v>
      </c>
      <c r="I31" s="43">
        <v>76331</v>
      </c>
      <c r="J31" s="35">
        <f t="shared" si="9"/>
        <v>1400018.82</v>
      </c>
    </row>
    <row r="32" spans="1:10" ht="14.7" thickBot="1" x14ac:dyDescent="0.6">
      <c r="A32" s="33">
        <v>18</v>
      </c>
      <c r="B32" s="34">
        <v>471944</v>
      </c>
      <c r="C32" s="35">
        <v>0</v>
      </c>
      <c r="D32" s="35">
        <f t="shared" si="6"/>
        <v>264288.64000000001</v>
      </c>
      <c r="E32" s="36">
        <f t="shared" si="7"/>
        <v>471944</v>
      </c>
      <c r="F32" s="37">
        <v>100</v>
      </c>
      <c r="G32" s="36">
        <f t="shared" si="8"/>
        <v>47194.400000000001</v>
      </c>
      <c r="H32" s="52">
        <v>10</v>
      </c>
      <c r="I32" s="43">
        <v>76331</v>
      </c>
      <c r="J32" s="35">
        <f t="shared" si="9"/>
        <v>1331702.04</v>
      </c>
    </row>
    <row r="33" spans="1:10" ht="14.7" thickBot="1" x14ac:dyDescent="0.6">
      <c r="A33" s="33">
        <v>19</v>
      </c>
      <c r="B33" s="34">
        <v>461068</v>
      </c>
      <c r="C33" s="35">
        <v>0</v>
      </c>
      <c r="D33" s="35">
        <f t="shared" si="6"/>
        <v>258198.08000000002</v>
      </c>
      <c r="E33" s="36">
        <f t="shared" si="7"/>
        <v>461068</v>
      </c>
      <c r="F33" s="37">
        <v>100</v>
      </c>
      <c r="G33" s="36">
        <f t="shared" si="8"/>
        <v>46106.8</v>
      </c>
      <c r="H33" s="52">
        <v>10</v>
      </c>
      <c r="I33" s="43">
        <v>76331</v>
      </c>
      <c r="J33" s="35">
        <f t="shared" si="9"/>
        <v>1302771.8800000001</v>
      </c>
    </row>
    <row r="34" spans="1:10" ht="14.7" thickBot="1" x14ac:dyDescent="0.6">
      <c r="A34" s="33">
        <v>20</v>
      </c>
      <c r="B34" s="34">
        <v>436339</v>
      </c>
      <c r="C34" s="35">
        <v>0</v>
      </c>
      <c r="D34" s="35">
        <f t="shared" si="6"/>
        <v>244349.84000000003</v>
      </c>
      <c r="E34" s="36">
        <f t="shared" si="7"/>
        <v>436339</v>
      </c>
      <c r="F34" s="37">
        <v>100</v>
      </c>
      <c r="G34" s="36">
        <f t="shared" si="8"/>
        <v>43633.9</v>
      </c>
      <c r="H34" s="52">
        <v>10</v>
      </c>
      <c r="I34" s="43">
        <v>76331</v>
      </c>
      <c r="J34" s="35">
        <f t="shared" si="9"/>
        <v>1236992.74</v>
      </c>
    </row>
    <row r="35" spans="1:10" x14ac:dyDescent="0.55000000000000004">
      <c r="A35" s="13"/>
      <c r="B35" s="15"/>
      <c r="C35" s="15"/>
      <c r="D35" s="15"/>
      <c r="E35" s="15"/>
      <c r="F35" s="15"/>
      <c r="G35" s="15"/>
      <c r="H35" s="15"/>
      <c r="I35" s="15"/>
    </row>
    <row r="36" spans="1:10" ht="15.6" customHeight="1" x14ac:dyDescent="0.55000000000000004">
      <c r="A36" s="13"/>
      <c r="B36" s="15"/>
      <c r="C36" s="15"/>
      <c r="D36" s="15"/>
      <c r="E36" s="12"/>
      <c r="F36" s="12"/>
      <c r="G36" s="15"/>
      <c r="H36" s="15"/>
      <c r="I36" s="14"/>
    </row>
    <row r="37" spans="1:10" ht="14.7" x14ac:dyDescent="0.55000000000000004">
      <c r="A37" s="20" t="s">
        <v>78</v>
      </c>
      <c r="D37" s="15"/>
      <c r="E37" s="12"/>
      <c r="F37" s="12"/>
      <c r="G37" s="15"/>
      <c r="H37" s="15"/>
      <c r="I37" s="14"/>
    </row>
    <row r="38" spans="1:10" ht="14.7" thickBot="1" x14ac:dyDescent="0.6">
      <c r="A38" s="13"/>
      <c r="B38" s="15"/>
      <c r="C38" s="15"/>
      <c r="D38" s="15"/>
      <c r="E38" s="12"/>
      <c r="F38" s="12"/>
      <c r="G38" s="15"/>
      <c r="H38" s="15"/>
      <c r="I38" s="14"/>
    </row>
    <row r="39" spans="1:10" ht="63.75" customHeight="1" thickBot="1" x14ac:dyDescent="0.6">
      <c r="A39" s="50" t="s">
        <v>0</v>
      </c>
      <c r="B39" s="50" t="s">
        <v>1</v>
      </c>
      <c r="C39" s="44" t="s">
        <v>74</v>
      </c>
      <c r="D39" s="50" t="s">
        <v>2</v>
      </c>
      <c r="E39" s="51" t="s">
        <v>3</v>
      </c>
      <c r="F39" s="51"/>
      <c r="G39" s="53" t="s">
        <v>70</v>
      </c>
      <c r="H39" s="54"/>
      <c r="I39" s="50" t="s">
        <v>73</v>
      </c>
    </row>
    <row r="40" spans="1:10" ht="14.7" thickBot="1" x14ac:dyDescent="0.6">
      <c r="A40" s="33">
        <v>8</v>
      </c>
      <c r="B40" s="34">
        <v>786750</v>
      </c>
      <c r="C40" s="35">
        <v>0</v>
      </c>
      <c r="D40" s="35">
        <f>B40*0.56</f>
        <v>440580.00000000006</v>
      </c>
      <c r="E40" s="36">
        <f>(B40*F40)/100</f>
        <v>550725</v>
      </c>
      <c r="F40" s="37">
        <v>70</v>
      </c>
      <c r="G40" s="46">
        <v>76331</v>
      </c>
      <c r="H40" s="47"/>
      <c r="I40" s="35">
        <f>B40+D40+E40+G40</f>
        <v>1854386</v>
      </c>
    </row>
    <row r="41" spans="1:10" ht="14.7" thickBot="1" x14ac:dyDescent="0.6">
      <c r="A41" s="33">
        <v>9</v>
      </c>
      <c r="B41" s="34">
        <v>745683</v>
      </c>
      <c r="C41" s="35">
        <v>0</v>
      </c>
      <c r="D41" s="35">
        <f t="shared" ref="D41:D53" si="10">B41*0.56</f>
        <v>417582.48000000004</v>
      </c>
      <c r="E41" s="36">
        <f t="shared" ref="E41:E53" si="11">(B41*F41)/100</f>
        <v>484693.95</v>
      </c>
      <c r="F41" s="37">
        <v>65</v>
      </c>
      <c r="G41" s="46">
        <v>76331</v>
      </c>
      <c r="H41" s="47"/>
      <c r="I41" s="35">
        <f t="shared" ref="I41:I53" si="12">B41+D41+E41+G41</f>
        <v>1724290.43</v>
      </c>
    </row>
    <row r="42" spans="1:10" ht="14.7" thickBot="1" x14ac:dyDescent="0.6">
      <c r="A42" s="33">
        <v>10</v>
      </c>
      <c r="B42" s="34">
        <v>706754</v>
      </c>
      <c r="C42" s="35">
        <v>0</v>
      </c>
      <c r="D42" s="35">
        <f t="shared" si="10"/>
        <v>395782.24000000005</v>
      </c>
      <c r="E42" s="36">
        <f t="shared" si="11"/>
        <v>459390.1</v>
      </c>
      <c r="F42" s="37">
        <v>65</v>
      </c>
      <c r="G42" s="46">
        <v>76331</v>
      </c>
      <c r="H42" s="47"/>
      <c r="I42" s="35">
        <f t="shared" si="12"/>
        <v>1638257.3399999999</v>
      </c>
    </row>
    <row r="43" spans="1:10" ht="14.7" thickBot="1" x14ac:dyDescent="0.6">
      <c r="A43" s="33">
        <v>11</v>
      </c>
      <c r="B43" s="34">
        <v>669849</v>
      </c>
      <c r="C43" s="35">
        <v>0</v>
      </c>
      <c r="D43" s="35">
        <f t="shared" si="10"/>
        <v>375115.44000000006</v>
      </c>
      <c r="E43" s="36">
        <f t="shared" si="11"/>
        <v>435401.85</v>
      </c>
      <c r="F43" s="37">
        <v>65</v>
      </c>
      <c r="G43" s="46">
        <v>76331</v>
      </c>
      <c r="H43" s="47"/>
      <c r="I43" s="35">
        <f t="shared" si="12"/>
        <v>1556697.29</v>
      </c>
    </row>
    <row r="44" spans="1:10" ht="14.7" thickBot="1" x14ac:dyDescent="0.6">
      <c r="A44" s="33">
        <v>12</v>
      </c>
      <c r="B44" s="34">
        <v>634876</v>
      </c>
      <c r="C44" s="35">
        <v>0</v>
      </c>
      <c r="D44" s="35">
        <f t="shared" si="10"/>
        <v>355530.56000000006</v>
      </c>
      <c r="E44" s="36">
        <f t="shared" si="11"/>
        <v>412669.4</v>
      </c>
      <c r="F44" s="37">
        <v>65</v>
      </c>
      <c r="G44" s="46">
        <v>76331</v>
      </c>
      <c r="H44" s="47"/>
      <c r="I44" s="35">
        <f t="shared" si="12"/>
        <v>1479406.96</v>
      </c>
    </row>
    <row r="45" spans="1:10" ht="14.7" thickBot="1" x14ac:dyDescent="0.6">
      <c r="A45" s="33">
        <v>13</v>
      </c>
      <c r="B45" s="34">
        <v>601749</v>
      </c>
      <c r="C45" s="35">
        <v>0</v>
      </c>
      <c r="D45" s="35">
        <f t="shared" si="10"/>
        <v>336979.44000000006</v>
      </c>
      <c r="E45" s="36">
        <f t="shared" si="11"/>
        <v>391136.85</v>
      </c>
      <c r="F45" s="37">
        <v>65</v>
      </c>
      <c r="G45" s="46">
        <v>76331</v>
      </c>
      <c r="H45" s="47"/>
      <c r="I45" s="35">
        <f t="shared" si="12"/>
        <v>1406196.29</v>
      </c>
    </row>
    <row r="46" spans="1:10" ht="14.7" thickBot="1" x14ac:dyDescent="0.6">
      <c r="A46" s="33">
        <v>14</v>
      </c>
      <c r="B46" s="34">
        <v>570409</v>
      </c>
      <c r="C46" s="35">
        <v>0</v>
      </c>
      <c r="D46" s="35">
        <f t="shared" si="10"/>
        <v>319429.04000000004</v>
      </c>
      <c r="E46" s="36">
        <f t="shared" si="11"/>
        <v>370765.85</v>
      </c>
      <c r="F46" s="37">
        <v>65</v>
      </c>
      <c r="G46" s="46">
        <v>76331</v>
      </c>
      <c r="H46" s="47"/>
      <c r="I46" s="35">
        <f t="shared" si="12"/>
        <v>1336934.8900000001</v>
      </c>
    </row>
    <row r="47" spans="1:10" ht="14.7" thickBot="1" x14ac:dyDescent="0.6">
      <c r="A47" s="33">
        <v>15</v>
      </c>
      <c r="B47" s="34">
        <v>540611</v>
      </c>
      <c r="C47" s="35">
        <v>0</v>
      </c>
      <c r="D47" s="35">
        <f t="shared" si="10"/>
        <v>302742.16000000003</v>
      </c>
      <c r="E47" s="36">
        <f t="shared" si="11"/>
        <v>351397.15</v>
      </c>
      <c r="F47" s="37">
        <v>65</v>
      </c>
      <c r="G47" s="46">
        <v>76331</v>
      </c>
      <c r="H47" s="47"/>
      <c r="I47" s="35">
        <f t="shared" si="12"/>
        <v>1271081.31</v>
      </c>
    </row>
    <row r="48" spans="1:10" ht="14.7" thickBot="1" x14ac:dyDescent="0.6">
      <c r="A48" s="33">
        <v>16</v>
      </c>
      <c r="B48" s="34">
        <v>512425</v>
      </c>
      <c r="C48" s="35">
        <v>0</v>
      </c>
      <c r="D48" s="35">
        <f t="shared" si="10"/>
        <v>286958</v>
      </c>
      <c r="E48" s="36">
        <f t="shared" si="11"/>
        <v>333076.25</v>
      </c>
      <c r="F48" s="37">
        <v>65</v>
      </c>
      <c r="G48" s="46">
        <v>76331</v>
      </c>
      <c r="H48" s="47"/>
      <c r="I48" s="35">
        <f t="shared" si="12"/>
        <v>1208790.25</v>
      </c>
    </row>
    <row r="49" spans="1:9" ht="14.7" thickBot="1" x14ac:dyDescent="0.6">
      <c r="A49" s="33">
        <v>17</v>
      </c>
      <c r="B49" s="34">
        <v>485703</v>
      </c>
      <c r="C49" s="35">
        <v>0</v>
      </c>
      <c r="D49" s="35">
        <f t="shared" si="10"/>
        <v>271993.68000000005</v>
      </c>
      <c r="E49" s="36">
        <f t="shared" si="11"/>
        <v>315706.95</v>
      </c>
      <c r="F49" s="37">
        <v>65</v>
      </c>
      <c r="G49" s="46">
        <v>76331</v>
      </c>
      <c r="H49" s="47"/>
      <c r="I49" s="35">
        <f t="shared" si="12"/>
        <v>1149734.6300000001</v>
      </c>
    </row>
    <row r="50" spans="1:9" ht="14.7" thickBot="1" x14ac:dyDescent="0.6">
      <c r="A50" s="33">
        <v>18</v>
      </c>
      <c r="B50" s="34">
        <v>463198</v>
      </c>
      <c r="C50" s="35">
        <v>0</v>
      </c>
      <c r="D50" s="35">
        <v>259392</v>
      </c>
      <c r="E50" s="36">
        <f t="shared" si="11"/>
        <v>301078.7</v>
      </c>
      <c r="F50" s="37">
        <v>65</v>
      </c>
      <c r="G50" s="46">
        <v>76331</v>
      </c>
      <c r="H50" s="47"/>
      <c r="I50" s="35">
        <f t="shared" si="12"/>
        <v>1099999.7</v>
      </c>
    </row>
    <row r="51" spans="1:9" ht="14.7" thickBot="1" x14ac:dyDescent="0.6">
      <c r="A51" s="33">
        <v>19</v>
      </c>
      <c r="B51" s="34">
        <v>436339</v>
      </c>
      <c r="C51" s="35">
        <v>0</v>
      </c>
      <c r="D51" s="35">
        <f t="shared" si="10"/>
        <v>244349.84000000003</v>
      </c>
      <c r="E51" s="36">
        <f t="shared" si="11"/>
        <v>283620.34999999998</v>
      </c>
      <c r="F51" s="37">
        <v>65</v>
      </c>
      <c r="G51" s="46">
        <v>76331</v>
      </c>
      <c r="H51" s="47"/>
      <c r="I51" s="35">
        <f t="shared" si="12"/>
        <v>1040640.1900000001</v>
      </c>
    </row>
    <row r="52" spans="1:9" ht="14.7" thickBot="1" x14ac:dyDescent="0.6">
      <c r="A52" s="33">
        <v>20</v>
      </c>
      <c r="B52" s="34">
        <v>425687</v>
      </c>
      <c r="C52" s="35">
        <v>0</v>
      </c>
      <c r="D52" s="35">
        <f t="shared" si="10"/>
        <v>238384.72000000003</v>
      </c>
      <c r="E52" s="36">
        <f t="shared" si="11"/>
        <v>276696.55</v>
      </c>
      <c r="F52" s="37">
        <v>65</v>
      </c>
      <c r="G52" s="46">
        <v>76331</v>
      </c>
      <c r="H52" s="47"/>
      <c r="I52" s="35">
        <f t="shared" si="12"/>
        <v>1017099.27</v>
      </c>
    </row>
    <row r="53" spans="1:9" ht="14.7" thickBot="1" x14ac:dyDescent="0.6">
      <c r="A53" s="33">
        <v>21</v>
      </c>
      <c r="B53" s="34">
        <v>392017</v>
      </c>
      <c r="C53" s="35">
        <v>0</v>
      </c>
      <c r="D53" s="35">
        <f t="shared" si="10"/>
        <v>219529.52000000002</v>
      </c>
      <c r="E53" s="36">
        <f t="shared" si="11"/>
        <v>254811.05</v>
      </c>
      <c r="F53" s="37">
        <v>65</v>
      </c>
      <c r="G53" s="46">
        <v>76331</v>
      </c>
      <c r="H53" s="47"/>
      <c r="I53" s="35">
        <f t="shared" si="12"/>
        <v>942688.57000000007</v>
      </c>
    </row>
    <row r="54" spans="1:9" x14ac:dyDescent="0.55000000000000004">
      <c r="A54" s="13"/>
      <c r="B54" s="15"/>
      <c r="C54" s="15"/>
      <c r="D54" s="15"/>
      <c r="E54" s="12"/>
      <c r="F54" s="12"/>
      <c r="G54" s="15"/>
      <c r="H54" s="15"/>
      <c r="I54" s="14"/>
    </row>
    <row r="55" spans="1:9" ht="10.5" customHeight="1" x14ac:dyDescent="0.55000000000000004">
      <c r="A55" s="13"/>
      <c r="B55" s="12"/>
      <c r="C55" s="12"/>
      <c r="D55" s="12"/>
      <c r="E55" s="12"/>
      <c r="F55" s="12"/>
      <c r="G55" s="12"/>
      <c r="H55" s="12"/>
      <c r="I55" s="14"/>
    </row>
    <row r="56" spans="1:9" ht="14.7" x14ac:dyDescent="0.55000000000000004">
      <c r="A56" s="20" t="s">
        <v>79</v>
      </c>
      <c r="D56" s="15"/>
      <c r="E56" s="12"/>
      <c r="F56" s="12"/>
      <c r="G56" s="15"/>
      <c r="H56" s="15"/>
      <c r="I56" s="14"/>
    </row>
    <row r="57" spans="1:9" ht="10.5" customHeight="1" thickBot="1" x14ac:dyDescent="0.6">
      <c r="A57" s="13"/>
      <c r="B57" s="17"/>
      <c r="C57" s="17"/>
      <c r="D57" s="15"/>
      <c r="E57" s="12"/>
      <c r="F57" s="12"/>
      <c r="G57" s="15"/>
      <c r="H57" s="15"/>
      <c r="I57" s="14"/>
    </row>
    <row r="58" spans="1:9" ht="63.75" customHeight="1" thickBot="1" x14ac:dyDescent="0.6">
      <c r="A58" s="50" t="s">
        <v>0</v>
      </c>
      <c r="B58" s="50" t="s">
        <v>1</v>
      </c>
      <c r="C58" s="44" t="s">
        <v>74</v>
      </c>
      <c r="D58" s="50" t="s">
        <v>2</v>
      </c>
      <c r="E58" s="51" t="s">
        <v>3</v>
      </c>
      <c r="F58" s="51"/>
      <c r="G58" s="53" t="s">
        <v>70</v>
      </c>
      <c r="H58" s="54"/>
      <c r="I58" s="50" t="s">
        <v>73</v>
      </c>
    </row>
    <row r="59" spans="1:9" ht="14.7" thickBot="1" x14ac:dyDescent="0.6">
      <c r="A59" s="33">
        <v>7</v>
      </c>
      <c r="B59" s="34">
        <v>903056</v>
      </c>
      <c r="C59" s="35">
        <v>0</v>
      </c>
      <c r="D59" s="35">
        <f>B59*0.56</f>
        <v>505711.36000000004</v>
      </c>
      <c r="E59" s="36">
        <f>(B59*F59)/100</f>
        <v>316069.59999999998</v>
      </c>
      <c r="F59" s="37">
        <v>35</v>
      </c>
      <c r="G59" s="46">
        <v>76331</v>
      </c>
      <c r="H59" s="47"/>
      <c r="I59" s="35">
        <f>B59+D59+E59+G59</f>
        <v>1801167.96</v>
      </c>
    </row>
    <row r="60" spans="1:9" ht="14.7" thickBot="1" x14ac:dyDescent="0.6">
      <c r="A60" s="33">
        <v>8</v>
      </c>
      <c r="B60" s="34">
        <v>786750</v>
      </c>
      <c r="C60" s="35">
        <v>0</v>
      </c>
      <c r="D60" s="35">
        <f t="shared" ref="D60:D73" si="13">B60*0.56</f>
        <v>440580.00000000006</v>
      </c>
      <c r="E60" s="36">
        <f t="shared" ref="E60:E74" si="14">(B60*F60)/100</f>
        <v>275362.5</v>
      </c>
      <c r="F60" s="37">
        <v>35</v>
      </c>
      <c r="G60" s="46">
        <v>76331</v>
      </c>
      <c r="H60" s="47"/>
      <c r="I60" s="35">
        <f t="shared" ref="I60:I74" si="15">B60+D60+E60+G60</f>
        <v>1579023.5</v>
      </c>
    </row>
    <row r="61" spans="1:9" ht="14.7" thickBot="1" x14ac:dyDescent="0.6">
      <c r="A61" s="33">
        <v>9</v>
      </c>
      <c r="B61" s="34">
        <v>745683</v>
      </c>
      <c r="C61" s="35">
        <v>0</v>
      </c>
      <c r="D61" s="35">
        <f t="shared" si="13"/>
        <v>417582.48000000004</v>
      </c>
      <c r="E61" s="36">
        <f t="shared" si="14"/>
        <v>260989.05</v>
      </c>
      <c r="F61" s="37">
        <v>35</v>
      </c>
      <c r="G61" s="46">
        <v>76331</v>
      </c>
      <c r="H61" s="47"/>
      <c r="I61" s="35">
        <f t="shared" si="15"/>
        <v>1500585.53</v>
      </c>
    </row>
    <row r="62" spans="1:9" ht="14.7" thickBot="1" x14ac:dyDescent="0.6">
      <c r="A62" s="33">
        <v>10</v>
      </c>
      <c r="B62" s="34">
        <v>706754</v>
      </c>
      <c r="C62" s="35">
        <v>0</v>
      </c>
      <c r="D62" s="35">
        <f t="shared" si="13"/>
        <v>395782.24000000005</v>
      </c>
      <c r="E62" s="36">
        <f t="shared" si="14"/>
        <v>247363.9</v>
      </c>
      <c r="F62" s="37">
        <v>35</v>
      </c>
      <c r="G62" s="46">
        <v>76331</v>
      </c>
      <c r="H62" s="47"/>
      <c r="I62" s="35">
        <f t="shared" si="15"/>
        <v>1426231.14</v>
      </c>
    </row>
    <row r="63" spans="1:9" ht="14.7" thickBot="1" x14ac:dyDescent="0.6">
      <c r="A63" s="33">
        <v>11</v>
      </c>
      <c r="B63" s="34">
        <v>669849</v>
      </c>
      <c r="C63" s="35">
        <v>0</v>
      </c>
      <c r="D63" s="35">
        <f t="shared" si="13"/>
        <v>375115.44000000006</v>
      </c>
      <c r="E63" s="36">
        <f t="shared" si="14"/>
        <v>234447.15</v>
      </c>
      <c r="F63" s="37">
        <v>35</v>
      </c>
      <c r="G63" s="46">
        <v>76331</v>
      </c>
      <c r="H63" s="47"/>
      <c r="I63" s="35">
        <f t="shared" si="15"/>
        <v>1355742.59</v>
      </c>
    </row>
    <row r="64" spans="1:9" ht="14.7" thickBot="1" x14ac:dyDescent="0.6">
      <c r="A64" s="33">
        <v>12</v>
      </c>
      <c r="B64" s="34">
        <v>634876</v>
      </c>
      <c r="C64" s="35">
        <v>0</v>
      </c>
      <c r="D64" s="35">
        <f t="shared" si="13"/>
        <v>355530.56000000006</v>
      </c>
      <c r="E64" s="36">
        <f t="shared" si="14"/>
        <v>222206.6</v>
      </c>
      <c r="F64" s="37">
        <v>35</v>
      </c>
      <c r="G64" s="46">
        <v>76331</v>
      </c>
      <c r="H64" s="47"/>
      <c r="I64" s="35">
        <f t="shared" si="15"/>
        <v>1288944.1600000001</v>
      </c>
    </row>
    <row r="65" spans="1:9" ht="14.7" thickBot="1" x14ac:dyDescent="0.6">
      <c r="A65" s="33">
        <v>13</v>
      </c>
      <c r="B65" s="34">
        <v>601749</v>
      </c>
      <c r="C65" s="35">
        <v>0</v>
      </c>
      <c r="D65" s="35">
        <f t="shared" si="13"/>
        <v>336979.44000000006</v>
      </c>
      <c r="E65" s="36">
        <f t="shared" si="14"/>
        <v>210612.15</v>
      </c>
      <c r="F65" s="37">
        <v>35</v>
      </c>
      <c r="G65" s="46">
        <v>76331</v>
      </c>
      <c r="H65" s="47"/>
      <c r="I65" s="35">
        <f t="shared" si="15"/>
        <v>1225671.5900000001</v>
      </c>
    </row>
    <row r="66" spans="1:9" ht="14.7" thickBot="1" x14ac:dyDescent="0.6">
      <c r="A66" s="33">
        <v>14</v>
      </c>
      <c r="B66" s="34">
        <v>570409</v>
      </c>
      <c r="C66" s="35">
        <v>0</v>
      </c>
      <c r="D66" s="35">
        <f t="shared" si="13"/>
        <v>319429.04000000004</v>
      </c>
      <c r="E66" s="36">
        <f t="shared" si="14"/>
        <v>199643.15</v>
      </c>
      <c r="F66" s="37">
        <v>35</v>
      </c>
      <c r="G66" s="46">
        <v>76331</v>
      </c>
      <c r="H66" s="47"/>
      <c r="I66" s="35">
        <f t="shared" si="15"/>
        <v>1165812.19</v>
      </c>
    </row>
    <row r="67" spans="1:9" ht="14.7" thickBot="1" x14ac:dyDescent="0.6">
      <c r="A67" s="33">
        <v>15</v>
      </c>
      <c r="B67" s="34">
        <v>540611</v>
      </c>
      <c r="C67" s="35">
        <v>0</v>
      </c>
      <c r="D67" s="35">
        <f t="shared" si="13"/>
        <v>302742.16000000003</v>
      </c>
      <c r="E67" s="36">
        <f t="shared" si="14"/>
        <v>189213.85</v>
      </c>
      <c r="F67" s="37">
        <v>35</v>
      </c>
      <c r="G67" s="46">
        <v>76331</v>
      </c>
      <c r="H67" s="47"/>
      <c r="I67" s="35">
        <f t="shared" si="15"/>
        <v>1108898.01</v>
      </c>
    </row>
    <row r="68" spans="1:9" ht="14.7" thickBot="1" x14ac:dyDescent="0.6">
      <c r="A68" s="33">
        <v>16</v>
      </c>
      <c r="B68" s="34">
        <v>512425</v>
      </c>
      <c r="C68" s="35">
        <v>0</v>
      </c>
      <c r="D68" s="35">
        <f t="shared" si="13"/>
        <v>286958</v>
      </c>
      <c r="E68" s="36">
        <f t="shared" si="14"/>
        <v>179348.75</v>
      </c>
      <c r="F68" s="37">
        <v>35</v>
      </c>
      <c r="G68" s="46">
        <v>76331</v>
      </c>
      <c r="H68" s="47"/>
      <c r="I68" s="35">
        <f t="shared" si="15"/>
        <v>1055062.75</v>
      </c>
    </row>
    <row r="69" spans="1:9" ht="14.7" thickBot="1" x14ac:dyDescent="0.6">
      <c r="A69" s="33">
        <v>17</v>
      </c>
      <c r="B69" s="34">
        <v>485703</v>
      </c>
      <c r="C69" s="35">
        <v>0</v>
      </c>
      <c r="D69" s="35">
        <f t="shared" si="13"/>
        <v>271993.68000000005</v>
      </c>
      <c r="E69" s="36">
        <f t="shared" si="14"/>
        <v>169996.05</v>
      </c>
      <c r="F69" s="37">
        <v>35</v>
      </c>
      <c r="G69" s="46">
        <v>76331</v>
      </c>
      <c r="H69" s="47"/>
      <c r="I69" s="35">
        <f t="shared" si="15"/>
        <v>1004023.73</v>
      </c>
    </row>
    <row r="70" spans="1:9" ht="14.7" thickBot="1" x14ac:dyDescent="0.6">
      <c r="A70" s="33">
        <v>18</v>
      </c>
      <c r="B70" s="34">
        <v>460362</v>
      </c>
      <c r="C70" s="35">
        <v>0</v>
      </c>
      <c r="D70" s="35">
        <f t="shared" si="13"/>
        <v>257802.72000000003</v>
      </c>
      <c r="E70" s="36">
        <f t="shared" si="14"/>
        <v>161126.70000000001</v>
      </c>
      <c r="F70" s="37">
        <v>35</v>
      </c>
      <c r="G70" s="46">
        <v>76331</v>
      </c>
      <c r="H70" s="47"/>
      <c r="I70" s="35">
        <f t="shared" si="15"/>
        <v>955622.41999999993</v>
      </c>
    </row>
    <row r="71" spans="1:9" ht="14.7" thickBot="1" x14ac:dyDescent="0.6">
      <c r="A71" s="33">
        <v>19</v>
      </c>
      <c r="B71" s="34">
        <v>436339</v>
      </c>
      <c r="C71" s="35">
        <v>0</v>
      </c>
      <c r="D71" s="35">
        <f t="shared" si="13"/>
        <v>244349.84000000003</v>
      </c>
      <c r="E71" s="36">
        <f t="shared" si="14"/>
        <v>152718.65</v>
      </c>
      <c r="F71" s="37">
        <v>35</v>
      </c>
      <c r="G71" s="46">
        <v>76331</v>
      </c>
      <c r="H71" s="47"/>
      <c r="I71" s="35">
        <f t="shared" si="15"/>
        <v>909738.49000000011</v>
      </c>
    </row>
    <row r="72" spans="1:9" ht="14.7" thickBot="1" x14ac:dyDescent="0.6">
      <c r="A72" s="33">
        <v>20</v>
      </c>
      <c r="B72" s="34">
        <v>413571</v>
      </c>
      <c r="C72" s="35">
        <v>0</v>
      </c>
      <c r="D72" s="35">
        <f t="shared" si="13"/>
        <v>231599.76</v>
      </c>
      <c r="E72" s="36">
        <f t="shared" si="14"/>
        <v>144749.85</v>
      </c>
      <c r="F72" s="37">
        <v>35</v>
      </c>
      <c r="G72" s="46">
        <v>76331</v>
      </c>
      <c r="H72" s="47"/>
      <c r="I72" s="35">
        <f t="shared" si="15"/>
        <v>866251.61</v>
      </c>
    </row>
    <row r="73" spans="1:9" ht="14.7" thickBot="1" x14ac:dyDescent="0.6">
      <c r="A73" s="33">
        <v>21</v>
      </c>
      <c r="B73" s="34">
        <v>402668</v>
      </c>
      <c r="C73" s="35">
        <v>0</v>
      </c>
      <c r="D73" s="35">
        <f t="shared" si="13"/>
        <v>225494.08000000002</v>
      </c>
      <c r="E73" s="36">
        <f t="shared" si="14"/>
        <v>140933.79999999999</v>
      </c>
      <c r="F73" s="37">
        <v>35</v>
      </c>
      <c r="G73" s="46">
        <v>76331</v>
      </c>
      <c r="H73" s="47"/>
      <c r="I73" s="35">
        <f t="shared" si="15"/>
        <v>845426.88000000012</v>
      </c>
    </row>
    <row r="74" spans="1:9" ht="14.7" thickBot="1" x14ac:dyDescent="0.6">
      <c r="A74" s="33">
        <v>22</v>
      </c>
      <c r="B74" s="34">
        <v>371517</v>
      </c>
      <c r="C74" s="35">
        <v>0</v>
      </c>
      <c r="D74" s="35">
        <f>B89*0.56</f>
        <v>208049.52000000002</v>
      </c>
      <c r="E74" s="36">
        <f t="shared" si="14"/>
        <v>130030.95</v>
      </c>
      <c r="F74" s="37">
        <v>35</v>
      </c>
      <c r="G74" s="46">
        <v>76331</v>
      </c>
      <c r="H74" s="47"/>
      <c r="I74" s="35">
        <f t="shared" si="15"/>
        <v>785928.47</v>
      </c>
    </row>
    <row r="75" spans="1:9" x14ac:dyDescent="0.55000000000000004">
      <c r="A75" s="13"/>
      <c r="B75" s="18"/>
      <c r="C75" s="18"/>
      <c r="D75" s="12"/>
      <c r="E75" s="12"/>
      <c r="F75" s="12"/>
      <c r="G75" s="12"/>
      <c r="H75" s="12"/>
      <c r="I75" s="14"/>
    </row>
    <row r="76" spans="1:9" x14ac:dyDescent="0.55000000000000004">
      <c r="A76" s="13"/>
      <c r="B76" s="18"/>
      <c r="C76" s="18"/>
      <c r="D76" s="12"/>
      <c r="E76" s="12"/>
      <c r="F76" s="12"/>
      <c r="G76" s="12"/>
      <c r="H76" s="12"/>
      <c r="I76" s="14"/>
    </row>
    <row r="77" spans="1:9" ht="14.7" x14ac:dyDescent="0.55000000000000004">
      <c r="A77" s="20" t="s">
        <v>80</v>
      </c>
      <c r="D77" s="15"/>
      <c r="E77" s="12"/>
      <c r="F77" s="12"/>
      <c r="G77" s="15"/>
      <c r="H77" s="15"/>
      <c r="I77" s="14"/>
    </row>
    <row r="78" spans="1:9" ht="14.7" thickBot="1" x14ac:dyDescent="0.6">
      <c r="A78" s="13"/>
      <c r="B78" s="17"/>
      <c r="C78" s="17"/>
      <c r="D78" s="15"/>
      <c r="E78" s="12"/>
      <c r="F78" s="12"/>
      <c r="G78" s="15"/>
      <c r="H78" s="15"/>
      <c r="I78" s="14"/>
    </row>
    <row r="79" spans="1:9" ht="51.3" customHeight="1" thickBot="1" x14ac:dyDescent="0.6">
      <c r="A79" s="50" t="s">
        <v>0</v>
      </c>
      <c r="B79" s="50" t="s">
        <v>1</v>
      </c>
      <c r="C79" s="44" t="s">
        <v>74</v>
      </c>
      <c r="D79" s="50" t="s">
        <v>2</v>
      </c>
      <c r="E79" s="51" t="s">
        <v>3</v>
      </c>
      <c r="F79" s="51"/>
      <c r="G79" s="53" t="s">
        <v>70</v>
      </c>
      <c r="H79" s="54"/>
      <c r="I79" s="50" t="s">
        <v>73</v>
      </c>
    </row>
    <row r="80" spans="1:9" ht="14.7" thickBot="1" x14ac:dyDescent="0.6">
      <c r="A80" s="33">
        <v>13</v>
      </c>
      <c r="B80" s="34">
        <v>601749</v>
      </c>
      <c r="C80" s="35">
        <v>0</v>
      </c>
      <c r="D80" s="35">
        <f>B80*0.56</f>
        <v>336979.44000000006</v>
      </c>
      <c r="E80" s="36">
        <f>(B80*F80)/100</f>
        <v>180524.7</v>
      </c>
      <c r="F80" s="37">
        <v>30</v>
      </c>
      <c r="G80" s="46">
        <v>76331</v>
      </c>
      <c r="H80" s="47"/>
      <c r="I80" s="35">
        <f>B80+D80+E80+G80</f>
        <v>1195584.1400000001</v>
      </c>
    </row>
    <row r="81" spans="1:9" ht="14.7" thickBot="1" x14ac:dyDescent="0.6">
      <c r="A81" s="33">
        <v>14</v>
      </c>
      <c r="B81" s="34">
        <v>570409</v>
      </c>
      <c r="C81" s="35">
        <v>0</v>
      </c>
      <c r="D81" s="35">
        <f t="shared" ref="D81:D93" si="16">B81*0.56</f>
        <v>319429.04000000004</v>
      </c>
      <c r="E81" s="36">
        <f t="shared" ref="E81:E93" si="17">(B81*F81)/100</f>
        <v>171122.7</v>
      </c>
      <c r="F81" s="37">
        <v>30</v>
      </c>
      <c r="G81" s="46">
        <v>76331</v>
      </c>
      <c r="H81" s="47"/>
      <c r="I81" s="35">
        <f t="shared" ref="I81:I93" si="18">B81+D81+E81+G81</f>
        <v>1137291.74</v>
      </c>
    </row>
    <row r="82" spans="1:9" ht="14.7" thickBot="1" x14ac:dyDescent="0.6">
      <c r="A82" s="33">
        <v>15</v>
      </c>
      <c r="B82" s="34">
        <v>540611</v>
      </c>
      <c r="C82" s="35">
        <v>0</v>
      </c>
      <c r="D82" s="35">
        <f t="shared" si="16"/>
        <v>302742.16000000003</v>
      </c>
      <c r="E82" s="36">
        <f t="shared" si="17"/>
        <v>162183.29999999999</v>
      </c>
      <c r="F82" s="37">
        <v>30</v>
      </c>
      <c r="G82" s="46">
        <v>76331</v>
      </c>
      <c r="H82" s="47"/>
      <c r="I82" s="35">
        <f t="shared" si="18"/>
        <v>1081867.46</v>
      </c>
    </row>
    <row r="83" spans="1:9" ht="14.7" thickBot="1" x14ac:dyDescent="0.6">
      <c r="A83" s="33">
        <v>16</v>
      </c>
      <c r="B83" s="34">
        <v>512425</v>
      </c>
      <c r="C83" s="35">
        <v>0</v>
      </c>
      <c r="D83" s="35">
        <f t="shared" si="16"/>
        <v>286958</v>
      </c>
      <c r="E83" s="36">
        <f t="shared" si="17"/>
        <v>153727.5</v>
      </c>
      <c r="F83" s="37">
        <v>30</v>
      </c>
      <c r="G83" s="46">
        <v>76331</v>
      </c>
      <c r="H83" s="47"/>
      <c r="I83" s="35">
        <f t="shared" si="18"/>
        <v>1029441.5</v>
      </c>
    </row>
    <row r="84" spans="1:9" ht="14.7" thickBot="1" x14ac:dyDescent="0.6">
      <c r="A84" s="33">
        <v>17</v>
      </c>
      <c r="B84" s="34">
        <v>485703</v>
      </c>
      <c r="C84" s="35">
        <v>0</v>
      </c>
      <c r="D84" s="35">
        <f t="shared" si="16"/>
        <v>271993.68000000005</v>
      </c>
      <c r="E84" s="36">
        <f t="shared" si="17"/>
        <v>145710.9</v>
      </c>
      <c r="F84" s="37">
        <v>30</v>
      </c>
      <c r="G84" s="46">
        <v>76331</v>
      </c>
      <c r="H84" s="47"/>
      <c r="I84" s="35">
        <f t="shared" si="18"/>
        <v>979738.58000000007</v>
      </c>
    </row>
    <row r="85" spans="1:9" ht="14.7" thickBot="1" x14ac:dyDescent="0.6">
      <c r="A85" s="33">
        <v>18</v>
      </c>
      <c r="B85" s="34">
        <v>460362</v>
      </c>
      <c r="C85" s="35">
        <v>0</v>
      </c>
      <c r="D85" s="35">
        <f t="shared" si="16"/>
        <v>257802.72000000003</v>
      </c>
      <c r="E85" s="36">
        <f t="shared" si="17"/>
        <v>138108.6</v>
      </c>
      <c r="F85" s="37">
        <v>30</v>
      </c>
      <c r="G85" s="46">
        <v>76331</v>
      </c>
      <c r="H85" s="47"/>
      <c r="I85" s="35">
        <f t="shared" si="18"/>
        <v>932604.32</v>
      </c>
    </row>
    <row r="86" spans="1:9" ht="14.7" thickBot="1" x14ac:dyDescent="0.6">
      <c r="A86" s="33">
        <v>19</v>
      </c>
      <c r="B86" s="34">
        <v>436339</v>
      </c>
      <c r="C86" s="35">
        <v>0</v>
      </c>
      <c r="D86" s="35">
        <f t="shared" si="16"/>
        <v>244349.84000000003</v>
      </c>
      <c r="E86" s="36">
        <f t="shared" si="17"/>
        <v>130901.7</v>
      </c>
      <c r="F86" s="37">
        <v>30</v>
      </c>
      <c r="G86" s="46">
        <v>76331</v>
      </c>
      <c r="H86" s="47"/>
      <c r="I86" s="35">
        <f t="shared" si="18"/>
        <v>887921.54</v>
      </c>
    </row>
    <row r="87" spans="1:9" ht="14.7" thickBot="1" x14ac:dyDescent="0.6">
      <c r="A87" s="33">
        <v>20</v>
      </c>
      <c r="B87" s="34">
        <v>413571</v>
      </c>
      <c r="C87" s="35">
        <v>0</v>
      </c>
      <c r="D87" s="35">
        <f t="shared" si="16"/>
        <v>231599.76</v>
      </c>
      <c r="E87" s="36">
        <f t="shared" si="17"/>
        <v>124071.3</v>
      </c>
      <c r="F87" s="37">
        <v>30</v>
      </c>
      <c r="G87" s="46">
        <v>76331</v>
      </c>
      <c r="H87" s="47"/>
      <c r="I87" s="35">
        <f t="shared" si="18"/>
        <v>845573.06</v>
      </c>
    </row>
    <row r="88" spans="1:9" ht="14.7" thickBot="1" x14ac:dyDescent="0.6">
      <c r="A88" s="33">
        <v>21</v>
      </c>
      <c r="B88" s="34">
        <v>392017</v>
      </c>
      <c r="C88" s="35">
        <v>0</v>
      </c>
      <c r="D88" s="35">
        <f t="shared" si="16"/>
        <v>219529.52000000002</v>
      </c>
      <c r="E88" s="36">
        <f t="shared" si="17"/>
        <v>117605.1</v>
      </c>
      <c r="F88" s="37">
        <v>30</v>
      </c>
      <c r="G88" s="46">
        <v>76331</v>
      </c>
      <c r="H88" s="47"/>
      <c r="I88" s="35">
        <f t="shared" si="18"/>
        <v>805482.62</v>
      </c>
    </row>
    <row r="89" spans="1:9" ht="14.7" thickBot="1" x14ac:dyDescent="0.6">
      <c r="A89" s="33">
        <v>22</v>
      </c>
      <c r="B89" s="35">
        <v>371517</v>
      </c>
      <c r="C89" s="35">
        <v>0</v>
      </c>
      <c r="D89" s="35">
        <f t="shared" si="16"/>
        <v>208049.52000000002</v>
      </c>
      <c r="E89" s="36">
        <f t="shared" si="17"/>
        <v>111455.1</v>
      </c>
      <c r="F89" s="37">
        <v>30</v>
      </c>
      <c r="G89" s="46">
        <v>76331</v>
      </c>
      <c r="H89" s="47"/>
      <c r="I89" s="35">
        <f t="shared" si="18"/>
        <v>767352.62</v>
      </c>
    </row>
    <row r="90" spans="1:9" ht="14.7" thickBot="1" x14ac:dyDescent="0.6">
      <c r="A90" s="33">
        <v>23</v>
      </c>
      <c r="B90" s="35">
        <v>352157</v>
      </c>
      <c r="C90" s="35">
        <v>0</v>
      </c>
      <c r="D90" s="35">
        <f t="shared" si="16"/>
        <v>197207.92</v>
      </c>
      <c r="E90" s="36">
        <f t="shared" si="17"/>
        <v>105647.1</v>
      </c>
      <c r="F90" s="37">
        <v>30</v>
      </c>
      <c r="G90" s="46">
        <v>76331</v>
      </c>
      <c r="H90" s="47"/>
      <c r="I90" s="35">
        <f t="shared" si="18"/>
        <v>731343.02</v>
      </c>
    </row>
    <row r="91" spans="1:9" ht="14.7" thickBot="1" x14ac:dyDescent="0.6">
      <c r="A91" s="33">
        <v>24</v>
      </c>
      <c r="B91" s="34">
        <v>348859</v>
      </c>
      <c r="C91" s="35">
        <v>0</v>
      </c>
      <c r="D91" s="35">
        <f t="shared" si="16"/>
        <v>195361.04</v>
      </c>
      <c r="E91" s="36">
        <f t="shared" si="17"/>
        <v>104657.7</v>
      </c>
      <c r="F91" s="37">
        <v>30</v>
      </c>
      <c r="G91" s="46">
        <v>76331</v>
      </c>
      <c r="H91" s="47"/>
      <c r="I91" s="35">
        <f t="shared" si="18"/>
        <v>725208.74</v>
      </c>
    </row>
    <row r="92" spans="1:9" ht="14.7" thickBot="1" x14ac:dyDescent="0.6">
      <c r="A92" s="33">
        <v>25</v>
      </c>
      <c r="B92" s="34">
        <v>320920</v>
      </c>
      <c r="C92" s="35">
        <v>0</v>
      </c>
      <c r="D92" s="35">
        <f t="shared" si="16"/>
        <v>179715.20000000001</v>
      </c>
      <c r="E92" s="36">
        <f t="shared" si="17"/>
        <v>96276</v>
      </c>
      <c r="F92" s="37">
        <v>30</v>
      </c>
      <c r="G92" s="46">
        <v>76331</v>
      </c>
      <c r="H92" s="47"/>
      <c r="I92" s="35">
        <f t="shared" si="18"/>
        <v>673242.2</v>
      </c>
    </row>
    <row r="93" spans="1:9" ht="14.7" thickBot="1" x14ac:dyDescent="0.6">
      <c r="A93" s="33">
        <v>26</v>
      </c>
      <c r="B93" s="34">
        <v>304128</v>
      </c>
      <c r="C93" s="35">
        <v>0</v>
      </c>
      <c r="D93" s="35">
        <f t="shared" si="16"/>
        <v>170311.68000000002</v>
      </c>
      <c r="E93" s="36">
        <f t="shared" si="17"/>
        <v>91238.399999999994</v>
      </c>
      <c r="F93" s="37">
        <v>30</v>
      </c>
      <c r="G93" s="46">
        <v>76331</v>
      </c>
      <c r="H93" s="47"/>
      <c r="I93" s="35">
        <f t="shared" si="18"/>
        <v>642009.08000000007</v>
      </c>
    </row>
  </sheetData>
  <mergeCells count="57">
    <mergeCell ref="A1:J1"/>
    <mergeCell ref="A2:J2"/>
    <mergeCell ref="A3:J3"/>
    <mergeCell ref="G93:H93"/>
    <mergeCell ref="G73:H73"/>
    <mergeCell ref="G74:H74"/>
    <mergeCell ref="G80:H80"/>
    <mergeCell ref="G91:H91"/>
    <mergeCell ref="G92:H92"/>
    <mergeCell ref="G89:H89"/>
    <mergeCell ref="G90:H90"/>
    <mergeCell ref="G87:H87"/>
    <mergeCell ref="G88:H88"/>
    <mergeCell ref="G85:H85"/>
    <mergeCell ref="G86:H86"/>
    <mergeCell ref="E79:F79"/>
    <mergeCell ref="G79:H79"/>
    <mergeCell ref="G82:H82"/>
    <mergeCell ref="G65:H65"/>
    <mergeCell ref="G66:H66"/>
    <mergeCell ref="G83:H83"/>
    <mergeCell ref="G81:H81"/>
    <mergeCell ref="G84:H84"/>
    <mergeCell ref="G72:H72"/>
    <mergeCell ref="G60:H60"/>
    <mergeCell ref="G61:H61"/>
    <mergeCell ref="G62:H62"/>
    <mergeCell ref="G63:H63"/>
    <mergeCell ref="G64:H64"/>
    <mergeCell ref="G67:H67"/>
    <mergeCell ref="G68:H68"/>
    <mergeCell ref="G69:H69"/>
    <mergeCell ref="G70:H70"/>
    <mergeCell ref="G71:H71"/>
    <mergeCell ref="G50:H50"/>
    <mergeCell ref="G51:H51"/>
    <mergeCell ref="G52:H52"/>
    <mergeCell ref="G53:H53"/>
    <mergeCell ref="G59:H59"/>
    <mergeCell ref="G45:H45"/>
    <mergeCell ref="G46:H46"/>
    <mergeCell ref="G47:H47"/>
    <mergeCell ref="G48:H48"/>
    <mergeCell ref="G49:H49"/>
    <mergeCell ref="E58:F58"/>
    <mergeCell ref="G58:H58"/>
    <mergeCell ref="G40:H40"/>
    <mergeCell ref="G41:H41"/>
    <mergeCell ref="G42:H42"/>
    <mergeCell ref="G43:H43"/>
    <mergeCell ref="G44:H44"/>
    <mergeCell ref="E8:F8"/>
    <mergeCell ref="G8:H8"/>
    <mergeCell ref="E20:F20"/>
    <mergeCell ref="E39:F39"/>
    <mergeCell ref="G39:H39"/>
    <mergeCell ref="G20:H20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4" sqref="A4"/>
    </sheetView>
  </sheetViews>
  <sheetFormatPr baseColWidth="10" defaultColWidth="11.41796875" defaultRowHeight="14.4" x14ac:dyDescent="0.55000000000000004"/>
  <cols>
    <col min="1" max="1" width="11.41796875" style="55"/>
    <col min="2" max="2" width="23.26171875" style="55" bestFit="1" customWidth="1"/>
    <col min="3" max="3" width="14.26171875" style="55" bestFit="1" customWidth="1"/>
    <col min="4" max="16384" width="11.41796875" style="55"/>
  </cols>
  <sheetData>
    <row r="1" spans="1:6" ht="16" customHeight="1" x14ac:dyDescent="0.55000000000000004">
      <c r="A1" s="56" t="s">
        <v>82</v>
      </c>
      <c r="B1" s="56"/>
      <c r="C1" s="56"/>
      <c r="D1" s="56"/>
      <c r="E1" s="56"/>
      <c r="F1" s="56"/>
    </row>
    <row r="2" spans="1:6" s="57" customFormat="1" ht="16" customHeight="1" x14ac:dyDescent="0.55000000000000004">
      <c r="A2" s="56" t="s">
        <v>38</v>
      </c>
      <c r="B2" s="56"/>
      <c r="C2" s="56"/>
      <c r="D2" s="56"/>
      <c r="E2" s="56"/>
      <c r="F2" s="56"/>
    </row>
    <row r="3" spans="1:6" s="57" customFormat="1" ht="16" customHeight="1" x14ac:dyDescent="0.55000000000000004">
      <c r="A3" s="56" t="s">
        <v>103</v>
      </c>
      <c r="B3" s="56"/>
      <c r="C3" s="56"/>
      <c r="D3" s="56"/>
      <c r="E3" s="56"/>
      <c r="F3" s="56"/>
    </row>
    <row r="4" spans="1:6" s="57" customFormat="1" ht="15.6" customHeight="1" x14ac:dyDescent="0.55000000000000004"/>
    <row r="5" spans="1:6" s="57" customFormat="1" ht="11.7" x14ac:dyDescent="0.55000000000000004">
      <c r="A5" s="58"/>
      <c r="B5" s="58"/>
      <c r="C5" s="59"/>
      <c r="D5" s="59"/>
      <c r="E5" s="60"/>
    </row>
    <row r="6" spans="1:6" s="57" customFormat="1" ht="17.100000000000001" customHeight="1" x14ac:dyDescent="0.55000000000000004">
      <c r="A6" s="58"/>
      <c r="B6" s="61" t="s">
        <v>39</v>
      </c>
      <c r="C6" s="62" t="s">
        <v>40</v>
      </c>
      <c r="D6" s="62" t="s">
        <v>41</v>
      </c>
      <c r="E6" s="62" t="s">
        <v>42</v>
      </c>
    </row>
    <row r="7" spans="1:6" s="57" customFormat="1" ht="11.7" x14ac:dyDescent="0.55000000000000004">
      <c r="A7" s="58"/>
      <c r="B7" s="58"/>
      <c r="C7" s="59"/>
      <c r="D7" s="59"/>
      <c r="E7" s="60"/>
    </row>
    <row r="8" spans="1:6" s="57" customFormat="1" ht="16" customHeight="1" x14ac:dyDescent="0.55000000000000004">
      <c r="A8" s="58"/>
      <c r="B8" s="63" t="s">
        <v>43</v>
      </c>
      <c r="C8" s="64">
        <v>1147583</v>
      </c>
      <c r="D8" s="64">
        <v>89578</v>
      </c>
      <c r="E8" s="62">
        <f>SUM(C8:D8)</f>
        <v>1237161</v>
      </c>
    </row>
    <row r="9" spans="1:6" s="57" customFormat="1" ht="16" customHeight="1" x14ac:dyDescent="0.55000000000000004">
      <c r="A9" s="58"/>
      <c r="B9" s="63" t="s">
        <v>44</v>
      </c>
      <c r="C9" s="64">
        <v>1147583</v>
      </c>
      <c r="D9" s="64">
        <v>71556</v>
      </c>
      <c r="E9" s="62">
        <f>SUM(C9:D9)</f>
        <v>1219139</v>
      </c>
    </row>
    <row r="10" spans="1:6" s="57" customFormat="1" ht="16" customHeight="1" x14ac:dyDescent="0.55000000000000004">
      <c r="A10" s="58"/>
      <c r="B10" s="63" t="s">
        <v>45</v>
      </c>
      <c r="C10" s="64">
        <v>573792</v>
      </c>
      <c r="D10" s="64">
        <v>42454</v>
      </c>
      <c r="E10" s="62">
        <f>SUM(C10:D10)</f>
        <v>616246</v>
      </c>
    </row>
    <row r="11" spans="1:6" s="57" customFormat="1" ht="16" customHeight="1" x14ac:dyDescent="0.55000000000000004">
      <c r="A11" s="58"/>
      <c r="B11" s="63" t="s">
        <v>46</v>
      </c>
      <c r="C11" s="64">
        <v>573792</v>
      </c>
      <c r="D11" s="64">
        <v>35778</v>
      </c>
      <c r="E11" s="62">
        <f>SUM(C11:D11)</f>
        <v>609570</v>
      </c>
    </row>
    <row r="12" spans="1:6" s="57" customFormat="1" ht="11.7" x14ac:dyDescent="0.55000000000000004">
      <c r="A12" s="58"/>
      <c r="B12" s="58"/>
      <c r="C12" s="59"/>
      <c r="D12" s="59"/>
      <c r="E12" s="60"/>
    </row>
    <row r="13" spans="1:6" s="57" customFormat="1" ht="16" customHeight="1" x14ac:dyDescent="0.55000000000000004">
      <c r="A13" s="58"/>
      <c r="B13" s="63" t="s">
        <v>47</v>
      </c>
      <c r="C13" s="64">
        <v>765239</v>
      </c>
      <c r="D13" s="64">
        <v>76741</v>
      </c>
      <c r="E13" s="62">
        <f t="shared" ref="E13:E18" si="0">SUM(C13:D13)</f>
        <v>841980</v>
      </c>
    </row>
    <row r="14" spans="1:6" s="57" customFormat="1" ht="16" customHeight="1" x14ac:dyDescent="0.55000000000000004">
      <c r="A14" s="58"/>
      <c r="B14" s="63" t="s">
        <v>48</v>
      </c>
      <c r="C14" s="64">
        <v>765239</v>
      </c>
      <c r="D14" s="64">
        <v>61446</v>
      </c>
      <c r="E14" s="62">
        <f t="shared" si="0"/>
        <v>826685</v>
      </c>
    </row>
    <row r="15" spans="1:6" s="57" customFormat="1" ht="16" customHeight="1" x14ac:dyDescent="0.55000000000000004">
      <c r="A15" s="58"/>
      <c r="B15" s="63" t="s">
        <v>49</v>
      </c>
      <c r="C15" s="64">
        <v>765239</v>
      </c>
      <c r="D15" s="64">
        <v>0</v>
      </c>
      <c r="E15" s="62">
        <f t="shared" si="0"/>
        <v>765239</v>
      </c>
    </row>
    <row r="16" spans="1:6" s="57" customFormat="1" ht="16" customHeight="1" x14ac:dyDescent="0.55000000000000004">
      <c r="A16" s="58"/>
      <c r="B16" s="63" t="s">
        <v>50</v>
      </c>
      <c r="C16" s="64">
        <v>382620</v>
      </c>
      <c r="D16" s="64">
        <v>38369</v>
      </c>
      <c r="E16" s="62">
        <f t="shared" si="0"/>
        <v>420989</v>
      </c>
    </row>
    <row r="17" spans="1:5" s="57" customFormat="1" ht="16" customHeight="1" x14ac:dyDescent="0.55000000000000004">
      <c r="A17" s="58"/>
      <c r="B17" s="63" t="s">
        <v>51</v>
      </c>
      <c r="C17" s="64">
        <v>382620</v>
      </c>
      <c r="D17" s="64">
        <v>30724</v>
      </c>
      <c r="E17" s="62">
        <f t="shared" si="0"/>
        <v>413344</v>
      </c>
    </row>
    <row r="18" spans="1:5" s="57" customFormat="1" ht="16" customHeight="1" x14ac:dyDescent="0.55000000000000004">
      <c r="A18" s="58"/>
      <c r="B18" s="63" t="s">
        <v>52</v>
      </c>
      <c r="C18" s="64">
        <v>382620</v>
      </c>
      <c r="D18" s="64">
        <v>0</v>
      </c>
      <c r="E18" s="62">
        <f t="shared" si="0"/>
        <v>382620</v>
      </c>
    </row>
    <row r="19" spans="1:5" s="57" customFormat="1" ht="11.7" x14ac:dyDescent="0.55000000000000004">
      <c r="A19" s="58"/>
      <c r="B19" s="58"/>
      <c r="C19" s="59"/>
      <c r="D19" s="59"/>
      <c r="E19" s="60"/>
    </row>
    <row r="20" spans="1:5" s="57" customFormat="1" ht="16" customHeight="1" x14ac:dyDescent="0.55000000000000004">
      <c r="A20" s="58"/>
      <c r="B20" s="63" t="s">
        <v>53</v>
      </c>
      <c r="C20" s="64">
        <v>437242</v>
      </c>
      <c r="D20" s="64">
        <v>38509</v>
      </c>
      <c r="E20" s="62">
        <f t="shared" ref="E20:E25" si="1">SUM(C20:D20)</f>
        <v>475751</v>
      </c>
    </row>
    <row r="21" spans="1:5" s="57" customFormat="1" ht="16" customHeight="1" x14ac:dyDescent="0.55000000000000004">
      <c r="A21" s="58"/>
      <c r="B21" s="63" t="s">
        <v>54</v>
      </c>
      <c r="C21" s="64">
        <v>437242</v>
      </c>
      <c r="D21" s="64">
        <v>30859</v>
      </c>
      <c r="E21" s="62">
        <f t="shared" si="1"/>
        <v>468101</v>
      </c>
    </row>
    <row r="22" spans="1:5" s="57" customFormat="1" ht="16" customHeight="1" x14ac:dyDescent="0.55000000000000004">
      <c r="A22" s="58"/>
      <c r="B22" s="63" t="s">
        <v>55</v>
      </c>
      <c r="C22" s="64">
        <v>437242</v>
      </c>
      <c r="D22" s="64">
        <v>0</v>
      </c>
      <c r="E22" s="62">
        <f t="shared" si="1"/>
        <v>437242</v>
      </c>
    </row>
    <row r="23" spans="1:5" s="57" customFormat="1" ht="16" customHeight="1" x14ac:dyDescent="0.55000000000000004">
      <c r="A23" s="58"/>
      <c r="B23" s="63" t="s">
        <v>56</v>
      </c>
      <c r="C23" s="64">
        <v>218620</v>
      </c>
      <c r="D23" s="64">
        <v>19254</v>
      </c>
      <c r="E23" s="62">
        <f t="shared" si="1"/>
        <v>237874</v>
      </c>
    </row>
    <row r="24" spans="1:5" s="57" customFormat="1" ht="16" customHeight="1" x14ac:dyDescent="0.55000000000000004">
      <c r="A24" s="58"/>
      <c r="B24" s="63" t="s">
        <v>57</v>
      </c>
      <c r="C24" s="64">
        <v>218620</v>
      </c>
      <c r="D24" s="64">
        <v>15431</v>
      </c>
      <c r="E24" s="62">
        <f t="shared" si="1"/>
        <v>234051</v>
      </c>
    </row>
    <row r="25" spans="1:5" s="57" customFormat="1" ht="16" customHeight="1" x14ac:dyDescent="0.55000000000000004">
      <c r="A25" s="58"/>
      <c r="B25" s="63" t="s">
        <v>58</v>
      </c>
      <c r="C25" s="64">
        <v>218620</v>
      </c>
      <c r="D25" s="64">
        <v>0</v>
      </c>
      <c r="E25" s="62">
        <f t="shared" si="1"/>
        <v>218620</v>
      </c>
    </row>
    <row r="26" spans="1:5" s="57" customFormat="1" ht="11.7" x14ac:dyDescent="0.55000000000000004">
      <c r="A26" s="58"/>
      <c r="B26" s="58"/>
      <c r="C26" s="59"/>
      <c r="D26" s="59"/>
      <c r="E26" s="60"/>
    </row>
    <row r="27" spans="1:5" s="57" customFormat="1" ht="16" customHeight="1" x14ac:dyDescent="0.55000000000000004">
      <c r="A27" s="58"/>
      <c r="B27" s="63" t="s">
        <v>59</v>
      </c>
      <c r="C27" s="64">
        <v>218756</v>
      </c>
      <c r="D27" s="64">
        <v>25672</v>
      </c>
      <c r="E27" s="62">
        <f t="shared" ref="E27:E32" si="2">SUM(C27:D27)</f>
        <v>244428</v>
      </c>
    </row>
    <row r="28" spans="1:5" s="57" customFormat="1" ht="16" customHeight="1" x14ac:dyDescent="0.55000000000000004">
      <c r="A28" s="58"/>
      <c r="B28" s="63" t="s">
        <v>60</v>
      </c>
      <c r="C28" s="64">
        <v>218756</v>
      </c>
      <c r="D28" s="64">
        <v>20486</v>
      </c>
      <c r="E28" s="62">
        <f t="shared" si="2"/>
        <v>239242</v>
      </c>
    </row>
    <row r="29" spans="1:5" s="57" customFormat="1" ht="16" customHeight="1" x14ac:dyDescent="0.55000000000000004">
      <c r="A29" s="58"/>
      <c r="B29" s="63" t="s">
        <v>61</v>
      </c>
      <c r="C29" s="64">
        <v>218756</v>
      </c>
      <c r="D29" s="64">
        <v>0</v>
      </c>
      <c r="E29" s="62">
        <f t="shared" si="2"/>
        <v>218756</v>
      </c>
    </row>
    <row r="30" spans="1:5" s="57" customFormat="1" ht="16" customHeight="1" x14ac:dyDescent="0.55000000000000004">
      <c r="A30" s="58"/>
      <c r="B30" s="63" t="s">
        <v>62</v>
      </c>
      <c r="C30" s="64">
        <v>109379</v>
      </c>
      <c r="D30" s="64">
        <v>12836</v>
      </c>
      <c r="E30" s="62">
        <f t="shared" si="2"/>
        <v>122215</v>
      </c>
    </row>
    <row r="31" spans="1:5" s="57" customFormat="1" ht="16" customHeight="1" x14ac:dyDescent="0.55000000000000004">
      <c r="A31" s="58"/>
      <c r="B31" s="63" t="s">
        <v>63</v>
      </c>
      <c r="C31" s="64">
        <v>109379</v>
      </c>
      <c r="D31" s="64">
        <v>10243</v>
      </c>
      <c r="E31" s="62">
        <f t="shared" si="2"/>
        <v>119622</v>
      </c>
    </row>
    <row r="32" spans="1:5" s="57" customFormat="1" ht="16" customHeight="1" x14ac:dyDescent="0.55000000000000004">
      <c r="A32" s="58"/>
      <c r="B32" s="63" t="s">
        <v>64</v>
      </c>
      <c r="C32" s="64">
        <v>109379</v>
      </c>
      <c r="D32" s="64">
        <v>0</v>
      </c>
      <c r="E32" s="62">
        <f t="shared" si="2"/>
        <v>109379</v>
      </c>
    </row>
  </sheetData>
  <mergeCells count="3">
    <mergeCell ref="A2:F2"/>
    <mergeCell ref="A3:F3"/>
    <mergeCell ref="A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P153"/>
  <sheetViews>
    <sheetView tabSelected="1" workbookViewId="0"/>
  </sheetViews>
  <sheetFormatPr baseColWidth="10" defaultColWidth="11.41796875" defaultRowHeight="11.7" x14ac:dyDescent="0.55000000000000004"/>
  <cols>
    <col min="1" max="1" width="7.15625" style="42" customWidth="1"/>
    <col min="2" max="16" width="8.68359375" style="38" customWidth="1"/>
    <col min="17" max="16384" width="11.41796875" style="38"/>
  </cols>
  <sheetData>
    <row r="2" spans="1:16" ht="13.8" x14ac:dyDescent="0.55000000000000004">
      <c r="A2" s="48" t="s">
        <v>83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x14ac:dyDescent="0.55000000000000004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5500000000000000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55000000000000004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" x14ac:dyDescent="0.55000000000000004">
      <c r="A6" s="39" t="s">
        <v>90</v>
      </c>
    </row>
    <row r="7" spans="1:16" ht="12" x14ac:dyDescent="0.55000000000000004">
      <c r="A7" s="39"/>
    </row>
    <row r="8" spans="1:16" ht="12" x14ac:dyDescent="0.55000000000000004">
      <c r="A8" s="39" t="s">
        <v>5</v>
      </c>
    </row>
    <row r="10" spans="1:16" s="25" customFormat="1" ht="14.4" customHeight="1" x14ac:dyDescent="0.55000000000000004">
      <c r="A10" s="65" t="s">
        <v>11</v>
      </c>
      <c r="B10" s="66">
        <v>1</v>
      </c>
      <c r="C10" s="66">
        <v>2</v>
      </c>
      <c r="D10" s="66">
        <v>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>
        <v>11</v>
      </c>
      <c r="M10" s="66">
        <v>12</v>
      </c>
      <c r="N10" s="66">
        <v>13</v>
      </c>
      <c r="O10" s="66">
        <v>14</v>
      </c>
      <c r="P10" s="66">
        <v>15</v>
      </c>
    </row>
    <row r="11" spans="1:16" s="25" customFormat="1" x14ac:dyDescent="0.55000000000000004">
      <c r="A11" s="67"/>
      <c r="B11" s="68">
        <v>0.02</v>
      </c>
      <c r="C11" s="68">
        <v>0.04</v>
      </c>
      <c r="D11" s="68">
        <v>0.06</v>
      </c>
      <c r="E11" s="68">
        <v>0.08</v>
      </c>
      <c r="F11" s="68">
        <v>0.1</v>
      </c>
      <c r="G11" s="68">
        <v>0.12</v>
      </c>
      <c r="H11" s="68">
        <v>0.14000000000000001</v>
      </c>
      <c r="I11" s="68">
        <v>0.16</v>
      </c>
      <c r="J11" s="68">
        <v>0.18</v>
      </c>
      <c r="K11" s="68">
        <v>0.2</v>
      </c>
      <c r="L11" s="68">
        <v>0.22</v>
      </c>
      <c r="M11" s="68">
        <v>0.24</v>
      </c>
      <c r="N11" s="68">
        <v>0.26</v>
      </c>
      <c r="O11" s="68">
        <v>0.28000000000000003</v>
      </c>
      <c r="P11" s="68">
        <v>0.3</v>
      </c>
    </row>
    <row r="12" spans="1:16" ht="14.05" customHeight="1" x14ac:dyDescent="0.55000000000000004">
      <c r="A12" s="40" t="s">
        <v>91</v>
      </c>
      <c r="B12" s="41">
        <f>0.02*'ACADEMICOS DIC23-NOV24 '!C8</f>
        <v>29352.12</v>
      </c>
      <c r="C12" s="41">
        <f>0.04*'ACADEMICOS DIC23-NOV24 '!C8</f>
        <v>58704.24</v>
      </c>
      <c r="D12" s="41">
        <f>0.06*'ACADEMICOS DIC23-NOV24 '!C8</f>
        <v>88056.36</v>
      </c>
      <c r="E12" s="41">
        <f>0.8*'ACADEMICOS DIC23-NOV24 '!C8</f>
        <v>1174084.8</v>
      </c>
      <c r="F12" s="41">
        <f>0.1*'ACADEMICOS DIC23-NOV24 '!C8</f>
        <v>146760.6</v>
      </c>
      <c r="G12" s="41">
        <f>0.12*'ACADEMICOS DIC23-NOV24 '!C8</f>
        <v>176112.72</v>
      </c>
      <c r="H12" s="41">
        <f>0.14*'ACADEMICOS DIC23-NOV24 '!C8</f>
        <v>205464.84000000003</v>
      </c>
      <c r="I12" s="41">
        <f>0.16*'ACADEMICOS DIC23-NOV24 '!C8</f>
        <v>234816.96</v>
      </c>
      <c r="J12" s="41">
        <f>0.18*'ACADEMICOS DIC23-NOV24 '!C8</f>
        <v>264169.08</v>
      </c>
      <c r="K12" s="41">
        <f>0.2*'ACADEMICOS DIC23-NOV24 '!C8</f>
        <v>293521.2</v>
      </c>
      <c r="L12" s="41">
        <f>0.22*'ACADEMICOS DIC23-NOV24 '!C8</f>
        <v>322873.32</v>
      </c>
      <c r="M12" s="41">
        <f>0.24*'ACADEMICOS DIC23-NOV24 '!C8</f>
        <v>352225.44</v>
      </c>
      <c r="N12" s="41">
        <f>0.26*'ACADEMICOS DIC23-NOV24 '!C8</f>
        <v>381577.56</v>
      </c>
      <c r="O12" s="41">
        <f>0.28*'ACADEMICOS DIC23-NOV24 '!C8</f>
        <v>410929.68000000005</v>
      </c>
      <c r="P12" s="41">
        <f>0.3*'ACADEMICOS DIC23-NOV24 '!C8</f>
        <v>440281.8</v>
      </c>
    </row>
    <row r="13" spans="1:16" ht="14.05" customHeight="1" x14ac:dyDescent="0.55000000000000004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4.05" customHeight="1" x14ac:dyDescent="0.55000000000000004">
      <c r="A14" s="39" t="s">
        <v>6</v>
      </c>
    </row>
    <row r="15" spans="1:16" ht="14.05" customHeight="1" x14ac:dyDescent="0.55000000000000004"/>
    <row r="16" spans="1:16" ht="14.05" customHeight="1" x14ac:dyDescent="0.55000000000000004">
      <c r="A16" s="65" t="s">
        <v>11</v>
      </c>
      <c r="B16" s="66">
        <v>1</v>
      </c>
      <c r="C16" s="66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  <c r="K16" s="66">
        <v>10</v>
      </c>
      <c r="L16" s="66">
        <v>11</v>
      </c>
      <c r="M16" s="66">
        <v>12</v>
      </c>
      <c r="N16" s="66">
        <v>13</v>
      </c>
      <c r="O16" s="66">
        <v>14</v>
      </c>
      <c r="P16" s="66">
        <v>15</v>
      </c>
    </row>
    <row r="17" spans="1:16" ht="14.05" customHeight="1" x14ac:dyDescent="0.55000000000000004">
      <c r="A17" s="67"/>
      <c r="B17" s="68">
        <v>0.02</v>
      </c>
      <c r="C17" s="68">
        <v>0.04</v>
      </c>
      <c r="D17" s="68">
        <v>0.06</v>
      </c>
      <c r="E17" s="68">
        <v>0.08</v>
      </c>
      <c r="F17" s="68">
        <v>0.1</v>
      </c>
      <c r="G17" s="68">
        <v>0.12</v>
      </c>
      <c r="H17" s="68">
        <v>0.14000000000000001</v>
      </c>
      <c r="I17" s="68">
        <v>0.16</v>
      </c>
      <c r="J17" s="68">
        <v>0.18</v>
      </c>
      <c r="K17" s="68">
        <v>0.2</v>
      </c>
      <c r="L17" s="68">
        <v>0.22</v>
      </c>
      <c r="M17" s="68">
        <v>0.24</v>
      </c>
      <c r="N17" s="68">
        <v>0.26</v>
      </c>
      <c r="O17" s="68">
        <v>0.28000000000000003</v>
      </c>
      <c r="P17" s="68">
        <v>0.3</v>
      </c>
    </row>
    <row r="18" spans="1:16" ht="14.05" customHeight="1" x14ac:dyDescent="0.55000000000000004">
      <c r="A18" s="40" t="s">
        <v>91</v>
      </c>
      <c r="B18" s="41">
        <f>0.02*'ACADEMICOS DIC23-NOV24 '!C14</f>
        <v>26862.18</v>
      </c>
      <c r="C18" s="41">
        <f>0.04*'ACADEMICOS DIC23-NOV24 '!C14</f>
        <v>53724.36</v>
      </c>
      <c r="D18" s="41">
        <f>0.06*'ACADEMICOS DIC23-NOV24 '!C14</f>
        <v>80586.539999999994</v>
      </c>
      <c r="E18" s="41">
        <f>0.08*'ACADEMICOS DIC23-NOV24 '!C14</f>
        <v>107448.72</v>
      </c>
      <c r="F18" s="41">
        <f>0.1*'ACADEMICOS DIC23-NOV24 '!C14</f>
        <v>134310.9</v>
      </c>
      <c r="G18" s="41">
        <f>0.12*'ACADEMICOS DIC23-NOV24 '!C14</f>
        <v>161173.07999999999</v>
      </c>
      <c r="H18" s="41">
        <f>0.14*'ACADEMICOS DIC23-NOV24 '!C14</f>
        <v>188035.26</v>
      </c>
      <c r="I18" s="41">
        <f>0.16*'ACADEMICOS DIC23-NOV24 '!C14</f>
        <v>214897.44</v>
      </c>
      <c r="J18" s="41">
        <f>0.18*'ACADEMICOS DIC23-NOV24 '!C14</f>
        <v>241759.62</v>
      </c>
      <c r="K18" s="41">
        <f>0.2*'ACADEMICOS DIC23-NOV24 '!C14</f>
        <v>268621.8</v>
      </c>
      <c r="L18" s="41">
        <f>0.22*'ACADEMICOS DIC23-NOV24 '!C14</f>
        <v>295483.98</v>
      </c>
      <c r="M18" s="41">
        <f>0.24*'ACADEMICOS DIC23-NOV24 '!C14</f>
        <v>322346.15999999997</v>
      </c>
      <c r="N18" s="41">
        <f>0.26*'ACADEMICOS DIC23-NOV24 '!C14</f>
        <v>349208.34</v>
      </c>
      <c r="O18" s="41">
        <f>0.28*'ACADEMICOS DIC23-NOV24 '!C14</f>
        <v>376070.52</v>
      </c>
      <c r="P18" s="41">
        <f>0.3*'ACADEMICOS DIC23-NOV24 '!C14</f>
        <v>402932.7</v>
      </c>
    </row>
    <row r="19" spans="1:16" ht="14.05" customHeight="1" x14ac:dyDescent="0.55000000000000004">
      <c r="A19" s="40" t="s">
        <v>16</v>
      </c>
      <c r="B19" s="41">
        <f>0.02*'ACADEMICOS DIC23-NOV24 '!C15</f>
        <v>24479.200000000001</v>
      </c>
      <c r="C19" s="41">
        <f>0.04*'ACADEMICOS DIC23-NOV24 '!C15</f>
        <v>48958.400000000001</v>
      </c>
      <c r="D19" s="41">
        <f>0.06*'ACADEMICOS DIC23-NOV24 '!C15</f>
        <v>73437.599999999991</v>
      </c>
      <c r="E19" s="41">
        <f>0.08*'ACADEMICOS DIC23-NOV24 '!C15</f>
        <v>97916.800000000003</v>
      </c>
      <c r="F19" s="41">
        <f>0.1*'ACADEMICOS DIC23-NOV24 '!C15</f>
        <v>122396</v>
      </c>
      <c r="G19" s="41">
        <f>0.12*'ACADEMICOS DIC23-NOV24 '!C15</f>
        <v>146875.19999999998</v>
      </c>
      <c r="H19" s="41">
        <f>0.14*'ACADEMICOS DIC23-NOV24 '!C15</f>
        <v>171354.40000000002</v>
      </c>
      <c r="I19" s="41">
        <f>0.16*'ACADEMICOS DIC23-NOV24 '!C15</f>
        <v>195833.60000000001</v>
      </c>
      <c r="J19" s="41">
        <f>0.18*'ACADEMICOS DIC23-NOV24 '!C15</f>
        <v>220312.8</v>
      </c>
      <c r="K19" s="41">
        <f>0.2*'ACADEMICOS DIC23-NOV24 '!C15</f>
        <v>244792</v>
      </c>
      <c r="L19" s="41">
        <f>0.22*'ACADEMICOS DIC23-NOV24 '!C15</f>
        <v>269271.2</v>
      </c>
      <c r="M19" s="41">
        <f>0.24*'ACADEMICOS DIC23-NOV24 '!C15</f>
        <v>293750.39999999997</v>
      </c>
      <c r="N19" s="41">
        <f>0.26*'ACADEMICOS DIC23-NOV24 '!C15</f>
        <v>318229.60000000003</v>
      </c>
      <c r="O19" s="41">
        <f>0.28*'ACADEMICOS DIC23-NOV24 '!C15</f>
        <v>342708.80000000005</v>
      </c>
      <c r="P19" s="41">
        <f>0.3*'ACADEMICOS DIC23-NOV24 '!C15</f>
        <v>367188</v>
      </c>
    </row>
    <row r="20" spans="1:16" ht="14.05" customHeight="1" x14ac:dyDescent="0.55000000000000004">
      <c r="A20" s="40" t="s">
        <v>17</v>
      </c>
      <c r="B20" s="41">
        <f>0.02*'ACADEMICOS DIC23-NOV24 '!C16</f>
        <v>22619.260000000002</v>
      </c>
      <c r="C20" s="41">
        <f>0.04*'ACADEMICOS DIC23-NOV24 '!C16</f>
        <v>45238.520000000004</v>
      </c>
      <c r="D20" s="41">
        <f>0.06*'ACADEMICOS DIC23-NOV24 '!C16</f>
        <v>67857.78</v>
      </c>
      <c r="E20" s="41">
        <f>0.08*'ACADEMICOS DIC23-NOV24 '!C16</f>
        <v>90477.040000000008</v>
      </c>
      <c r="F20" s="41">
        <f>0.1*'ACADEMICOS DIC23-NOV24 '!C16</f>
        <v>113096.3</v>
      </c>
      <c r="G20" s="41">
        <f>0.12*'ACADEMICOS DIC23-NOV24 '!C16</f>
        <v>135715.56</v>
      </c>
      <c r="H20" s="41">
        <f>0.14*'ACADEMICOS DIC23-NOV24 '!C16</f>
        <v>158334.82</v>
      </c>
      <c r="I20" s="41">
        <f>0.16*'ACADEMICOS DIC23-NOV24 '!C16</f>
        <v>180954.08000000002</v>
      </c>
      <c r="J20" s="41">
        <f>0.18*'ACADEMICOS DIC23-NOV24 '!C16</f>
        <v>203573.34</v>
      </c>
      <c r="K20" s="41">
        <f>0.2*'ACADEMICOS DIC23-NOV24 '!C16</f>
        <v>226192.6</v>
      </c>
      <c r="L20" s="41">
        <f>0.22*'ACADEMICOS DIC23-NOV24 '!C16</f>
        <v>248811.86000000002</v>
      </c>
      <c r="M20" s="41">
        <f>0.24*'ACADEMICOS DIC23-NOV24 '!C16</f>
        <v>271431.12</v>
      </c>
      <c r="N20" s="41">
        <f>0.26*'ACADEMICOS DIC23-NOV24 '!C16</f>
        <v>294050.38</v>
      </c>
      <c r="O20" s="41">
        <f>0.28*'ACADEMICOS DIC23-NOV24 '!C16</f>
        <v>316669.64</v>
      </c>
      <c r="P20" s="41">
        <f>0.3*'ACADEMICOS DIC23-NOV24 '!C16</f>
        <v>339288.89999999997</v>
      </c>
    </row>
    <row r="21" spans="1:16" ht="14.05" customHeight="1" x14ac:dyDescent="0.55000000000000004">
      <c r="A21" s="40" t="s">
        <v>18</v>
      </c>
      <c r="B21" s="41">
        <f>0.02*'ACADEMICOS DIC23-NOV24 '!C17</f>
        <v>20413.580000000002</v>
      </c>
      <c r="C21" s="41">
        <f>0.04*'ACADEMICOS DIC23-NOV24 '!C17</f>
        <v>40827.160000000003</v>
      </c>
      <c r="D21" s="41">
        <f>0.06*'ACADEMICOS DIC23-NOV24 '!C17</f>
        <v>61240.74</v>
      </c>
      <c r="E21" s="41">
        <f>0.08*'ACADEMICOS DIC23-NOV24 '!C17</f>
        <v>81654.320000000007</v>
      </c>
      <c r="F21" s="41">
        <f>0.1*'ACADEMICOS DIC23-NOV24 '!C17</f>
        <v>102067.90000000001</v>
      </c>
      <c r="G21" s="41">
        <f>0.12*'ACADEMICOS DIC23-NOV24 '!C17</f>
        <v>122481.48</v>
      </c>
      <c r="H21" s="41">
        <f>0.14*'ACADEMICOS DIC23-NOV24 '!C17</f>
        <v>142895.06000000003</v>
      </c>
      <c r="I21" s="41">
        <f>0.16*'ACADEMICOS DIC23-NOV24 '!C17</f>
        <v>163308.64000000001</v>
      </c>
      <c r="J21" s="41">
        <f>0.18*'ACADEMICOS DIC23-NOV24 '!C17</f>
        <v>183722.22</v>
      </c>
      <c r="K21" s="41">
        <f>0.2*'ACADEMICOS DIC23-NOV24 '!C17</f>
        <v>204135.80000000002</v>
      </c>
      <c r="L21" s="41">
        <f>0.22*'ACADEMICOS DIC23-NOV24 '!C17</f>
        <v>224549.38</v>
      </c>
      <c r="M21" s="41">
        <f>0.24*'ACADEMICOS DIC23-NOV24 '!C17</f>
        <v>244962.96</v>
      </c>
      <c r="N21" s="41">
        <f>0.26*'ACADEMICOS DIC23-NOV24 '!C17</f>
        <v>265376.54000000004</v>
      </c>
      <c r="O21" s="41">
        <f>0.28*'ACADEMICOS DIC23-NOV24 '!C17</f>
        <v>285790.12000000005</v>
      </c>
      <c r="P21" s="41">
        <f>0.3*'ACADEMICOS DIC23-NOV24 '!C17</f>
        <v>306203.7</v>
      </c>
    </row>
    <row r="22" spans="1:16" ht="14.05" customHeight="1" x14ac:dyDescent="0.55000000000000004">
      <c r="A22" s="40" t="s">
        <v>19</v>
      </c>
      <c r="B22" s="41">
        <f>0.02*'ACADEMICOS DIC23-NOV24 '!C18</f>
        <v>18348.68</v>
      </c>
      <c r="C22" s="41">
        <f>0.04*'ACADEMICOS DIC23-NOV24 '!C18</f>
        <v>36697.360000000001</v>
      </c>
      <c r="D22" s="41">
        <f>0.06*'ACADEMICOS DIC23-NOV24 '!C18</f>
        <v>55046.04</v>
      </c>
      <c r="E22" s="41">
        <f>0.08*'ACADEMICOS DIC23-NOV24 '!C18</f>
        <v>73394.720000000001</v>
      </c>
      <c r="F22" s="41">
        <f>0.1*'ACADEMICOS DIC23-NOV24 '!C18</f>
        <v>91743.400000000009</v>
      </c>
      <c r="G22" s="41">
        <f>0.12*'ACADEMICOS DIC23-NOV24 '!C18</f>
        <v>110092.08</v>
      </c>
      <c r="H22" s="41">
        <f>0.14*'ACADEMICOS DIC23-NOV24 '!C18</f>
        <v>128440.76000000001</v>
      </c>
      <c r="I22" s="41">
        <f>0.16*'ACADEMICOS DIC23-NOV24 '!C18</f>
        <v>146789.44</v>
      </c>
      <c r="J22" s="41">
        <f>0.18*'ACADEMICOS DIC23-NOV24 '!C18</f>
        <v>165138.12</v>
      </c>
      <c r="K22" s="41">
        <f>0.2*'ACADEMICOS DIC23-NOV24 '!C18</f>
        <v>183486.80000000002</v>
      </c>
      <c r="L22" s="41">
        <f>0.22*'ACADEMICOS DIC23-NOV24 '!C18</f>
        <v>201835.48</v>
      </c>
      <c r="M22" s="41">
        <f>0.24*'ACADEMICOS DIC23-NOV24 '!C18</f>
        <v>220184.16</v>
      </c>
      <c r="N22" s="41">
        <f>0.26*'ACADEMICOS DIC23-NOV24 '!C18</f>
        <v>238532.84</v>
      </c>
      <c r="O22" s="41">
        <f>0.28*'ACADEMICOS DIC23-NOV24 '!C18</f>
        <v>256881.52000000002</v>
      </c>
      <c r="P22" s="41">
        <f>0.3*'ACADEMICOS DIC23-NOV24 '!C18</f>
        <v>275230.2</v>
      </c>
    </row>
    <row r="23" spans="1:16" ht="14.05" customHeight="1" x14ac:dyDescent="0.55000000000000004">
      <c r="A23" s="40" t="s">
        <v>20</v>
      </c>
      <c r="B23" s="41">
        <f>0.02*'ACADEMICOS DIC23-NOV24 '!C19</f>
        <v>16363.86</v>
      </c>
      <c r="C23" s="41">
        <f>0.04*'ACADEMICOS DIC23-NOV24 '!C19</f>
        <v>32727.72</v>
      </c>
      <c r="D23" s="41">
        <f>0.06*'ACADEMICOS DIC23-NOV24 '!C19</f>
        <v>49091.58</v>
      </c>
      <c r="E23" s="41">
        <f>0.08*'ACADEMICOS DIC23-NOV24 '!C19</f>
        <v>65455.44</v>
      </c>
      <c r="F23" s="41">
        <f>0.1*'ACADEMICOS DIC23-NOV24 '!C19</f>
        <v>81819.3</v>
      </c>
      <c r="G23" s="41">
        <f>0.12*'ACADEMICOS DIC23-NOV24 '!C19</f>
        <v>98183.16</v>
      </c>
      <c r="H23" s="41">
        <f>0.14*'ACADEMICOS DIC23-NOV24 '!C19</f>
        <v>114547.02</v>
      </c>
      <c r="I23" s="41">
        <f>0.16*'ACADEMICOS DIC23-NOV24 '!C19</f>
        <v>130910.88</v>
      </c>
      <c r="J23" s="41">
        <f>0.18*'ACADEMICOS DIC23-NOV24 '!C19</f>
        <v>147274.74</v>
      </c>
      <c r="K23" s="41">
        <f>0.2*'ACADEMICOS DIC23-NOV24 '!C19</f>
        <v>163638.6</v>
      </c>
      <c r="L23" s="41">
        <f>0.22*'ACADEMICOS DIC23-NOV24 '!C19</f>
        <v>180002.46</v>
      </c>
      <c r="M23" s="41">
        <f>0.24*'ACADEMICOS DIC23-NOV24 '!C19</f>
        <v>196366.32</v>
      </c>
      <c r="N23" s="41">
        <f>0.26*'ACADEMICOS DIC23-NOV24 '!C19</f>
        <v>212730.18</v>
      </c>
      <c r="O23" s="41">
        <f>0.28*'ACADEMICOS DIC23-NOV24 '!C19</f>
        <v>229094.04</v>
      </c>
      <c r="P23" s="41">
        <f>0.3*'ACADEMICOS DIC23-NOV24 '!C19</f>
        <v>245457.9</v>
      </c>
    </row>
    <row r="24" spans="1:16" ht="14.05" customHeight="1" x14ac:dyDescent="0.55000000000000004">
      <c r="A24" s="40" t="s">
        <v>21</v>
      </c>
      <c r="B24" s="41">
        <f>0.02*'ACADEMICOS DIC23-NOV24 '!C20</f>
        <v>14804.4</v>
      </c>
      <c r="C24" s="41">
        <f>0.04*'ACADEMICOS DIC23-NOV24 '!C20</f>
        <v>29608.799999999999</v>
      </c>
      <c r="D24" s="41">
        <f>0.06*'ACADEMICOS DIC23-NOV24 '!C20</f>
        <v>44413.2</v>
      </c>
      <c r="E24" s="41">
        <f>0.08*'ACADEMICOS DIC23-NOV24 '!C20</f>
        <v>59217.599999999999</v>
      </c>
      <c r="F24" s="41">
        <f>0.1*'ACADEMICOS DIC23-NOV24 '!C20</f>
        <v>74022</v>
      </c>
      <c r="G24" s="41">
        <f>0.12*'ACADEMICOS DIC23-NOV24 '!C20</f>
        <v>88826.4</v>
      </c>
      <c r="H24" s="41">
        <f>0.14*'ACADEMICOS DIC23-NOV24 '!C20</f>
        <v>103630.8</v>
      </c>
      <c r="I24" s="41">
        <f>0.16*'ACADEMICOS DIC23-NOV24 '!C20</f>
        <v>118435.2</v>
      </c>
      <c r="J24" s="41">
        <f>0.18*'ACADEMICOS DIC23-NOV24 '!C20</f>
        <v>133239.6</v>
      </c>
      <c r="K24" s="41">
        <f>0.2*'ACADEMICOS DIC23-NOV24 '!C20</f>
        <v>148044</v>
      </c>
      <c r="L24" s="41">
        <f>0.22*'ACADEMICOS DIC23-NOV24 '!C20</f>
        <v>162848.4</v>
      </c>
      <c r="M24" s="41">
        <f>0.24*'ACADEMICOS DIC23-NOV24 '!C20</f>
        <v>177652.8</v>
      </c>
      <c r="N24" s="41">
        <f>0.26*'ACADEMICOS DIC23-NOV24 '!C20</f>
        <v>192457.2</v>
      </c>
      <c r="O24" s="41">
        <f>0.28*'ACADEMICOS DIC23-NOV24 '!C20</f>
        <v>207261.6</v>
      </c>
      <c r="P24" s="41">
        <f>0.3*'ACADEMICOS DIC23-NOV24 '!C20</f>
        <v>222066</v>
      </c>
    </row>
    <row r="25" spans="1:16" ht="14.05" customHeight="1" x14ac:dyDescent="0.55000000000000004">
      <c r="A25" s="40" t="s">
        <v>92</v>
      </c>
      <c r="B25" s="41">
        <f>0.02*'ACADEMICOS DIC23-NOV24 '!C21</f>
        <v>12749.44</v>
      </c>
      <c r="C25" s="41">
        <f>0.04*'ACADEMICOS DIC23-NOV24 '!C21</f>
        <v>25498.880000000001</v>
      </c>
      <c r="D25" s="41">
        <f>0.06*'ACADEMICOS DIC23-NOV24 '!C21</f>
        <v>38248.32</v>
      </c>
      <c r="E25" s="41">
        <f>0.08*'ACADEMICOS DIC23-NOV24 '!C21</f>
        <v>50997.760000000002</v>
      </c>
      <c r="F25" s="41">
        <f>0.1*'ACADEMICOS DIC23-NOV24 '!C21</f>
        <v>63747.200000000004</v>
      </c>
      <c r="G25" s="41">
        <f>0.12*'ACADEMICOS DIC23-NOV24 '!C21</f>
        <v>76496.639999999999</v>
      </c>
      <c r="H25" s="41">
        <f>0.14*'ACADEMICOS DIC23-NOV24 '!C21</f>
        <v>89246.080000000002</v>
      </c>
      <c r="I25" s="41">
        <f>0.16*'ACADEMICOS DIC23-NOV24 '!C21</f>
        <v>101995.52</v>
      </c>
      <c r="J25" s="41">
        <f>0.18*'ACADEMICOS DIC23-NOV24 '!C21</f>
        <v>114744.95999999999</v>
      </c>
      <c r="K25" s="41">
        <f>0.2*'ACADEMICOS DIC23-NOV24 '!C21</f>
        <v>127494.40000000001</v>
      </c>
      <c r="L25" s="41">
        <f>0.22*'ACADEMICOS DIC23-NOV24 '!C21</f>
        <v>140243.84</v>
      </c>
      <c r="M25" s="41">
        <f>0.24*'ACADEMICOS DIC23-NOV24 '!C21</f>
        <v>152993.28</v>
      </c>
      <c r="N25" s="41">
        <f>0.26*'ACADEMICOS DIC23-NOV24 '!C21</f>
        <v>165742.72</v>
      </c>
      <c r="O25" s="41">
        <f>0.28*'ACADEMICOS DIC23-NOV24 '!C21</f>
        <v>178492.16</v>
      </c>
      <c r="P25" s="41">
        <f>0.3*'ACADEMICOS DIC23-NOV24 '!C21</f>
        <v>191241.60000000001</v>
      </c>
    </row>
    <row r="26" spans="1:16" ht="14.05" customHeight="1" x14ac:dyDescent="0.55000000000000004">
      <c r="A26" s="40" t="s">
        <v>93</v>
      </c>
      <c r="B26" s="41">
        <f>0.02*'ACADEMICOS DIC23-NOV24 '!C22</f>
        <v>11981.960000000001</v>
      </c>
      <c r="C26" s="41">
        <f>0.04*'ACADEMICOS DIC23-NOV24 '!C22</f>
        <v>23963.920000000002</v>
      </c>
      <c r="D26" s="41">
        <f>0.06*'ACADEMICOS DIC23-NOV24 '!C22</f>
        <v>35945.879999999997</v>
      </c>
      <c r="E26" s="41">
        <f>0.08*'ACADEMICOS DIC23-NOV24 '!C22</f>
        <v>47927.840000000004</v>
      </c>
      <c r="F26" s="41">
        <f>0.1*'ACADEMICOS DIC23-NOV24 '!C22</f>
        <v>59909.8</v>
      </c>
      <c r="G26" s="41">
        <f>0.12*'ACADEMICOS DIC23-NOV24 '!C22</f>
        <v>71891.759999999995</v>
      </c>
      <c r="H26" s="41">
        <f>0.14*'ACADEMICOS DIC23-NOV24 '!C22</f>
        <v>83873.72</v>
      </c>
      <c r="I26" s="41">
        <f>0.16*'ACADEMICOS DIC23-NOV24 '!C22</f>
        <v>95855.680000000008</v>
      </c>
      <c r="J26" s="41">
        <f>0.18*'ACADEMICOS DIC23-NOV24 '!C22</f>
        <v>107837.64</v>
      </c>
      <c r="K26" s="41">
        <f>0.2*'ACADEMICOS DIC23-NOV24 '!C22</f>
        <v>119819.6</v>
      </c>
      <c r="L26" s="41">
        <f>0.22*'ACADEMICOS DIC23-NOV24 '!C22</f>
        <v>131801.56</v>
      </c>
      <c r="M26" s="41">
        <f>0.24*'ACADEMICOS DIC23-NOV24 '!C22</f>
        <v>143783.51999999999</v>
      </c>
      <c r="N26" s="41">
        <f>0.26*'ACADEMICOS DIC23-NOV24 '!C22</f>
        <v>155765.48000000001</v>
      </c>
      <c r="O26" s="41">
        <f>0.28*'ACADEMICOS DIC23-NOV24 '!C22</f>
        <v>167747.44</v>
      </c>
      <c r="P26" s="41">
        <f>0.3*'ACADEMICOS DIC23-NOV24 '!C22</f>
        <v>179729.4</v>
      </c>
    </row>
    <row r="27" spans="1:16" ht="14.05" customHeight="1" x14ac:dyDescent="0.55000000000000004">
      <c r="A27" s="40" t="s">
        <v>94</v>
      </c>
      <c r="B27" s="41">
        <f>0.02*'ACADEMICOS DIC23-NOV24 '!C23</f>
        <v>10791.56</v>
      </c>
      <c r="C27" s="41">
        <f>0.04*'ACADEMICOS DIC23-NOV24 '!C23</f>
        <v>21583.119999999999</v>
      </c>
      <c r="D27" s="41">
        <f>0.06*'ACADEMICOS DIC23-NOV24 '!C23</f>
        <v>32374.68</v>
      </c>
      <c r="E27" s="41">
        <f>0.08*'ACADEMICOS DIC23-NOV24 '!C23</f>
        <v>43166.239999999998</v>
      </c>
      <c r="F27" s="41">
        <f>0.1*'ACADEMICOS DIC23-NOV24 '!C23</f>
        <v>53957.8</v>
      </c>
      <c r="G27" s="41">
        <f>0.12*'ACADEMICOS DIC23-NOV24 '!C23</f>
        <v>64749.36</v>
      </c>
      <c r="H27" s="41">
        <f>0.14*'ACADEMICOS DIC23-NOV24 '!C23</f>
        <v>75540.920000000013</v>
      </c>
      <c r="I27" s="41">
        <f>0.16*'ACADEMICOS DIC23-NOV24 '!C23</f>
        <v>86332.479999999996</v>
      </c>
      <c r="J27" s="41">
        <f>0.18*'ACADEMICOS DIC23-NOV24 '!C23</f>
        <v>97124.04</v>
      </c>
      <c r="K27" s="41">
        <f>0.2*'ACADEMICOS DIC23-NOV24 '!C23</f>
        <v>107915.6</v>
      </c>
      <c r="L27" s="41">
        <f>0.22*'ACADEMICOS DIC23-NOV24 '!C23</f>
        <v>118707.16</v>
      </c>
      <c r="M27" s="41">
        <f>0.24*'ACADEMICOS DIC23-NOV24 '!C23</f>
        <v>129498.72</v>
      </c>
      <c r="N27" s="41">
        <f>0.26*'ACADEMICOS DIC23-NOV24 '!C23</f>
        <v>140290.28</v>
      </c>
      <c r="O27" s="41">
        <f>0.28*'ACADEMICOS DIC23-NOV24 '!C23</f>
        <v>151081.84000000003</v>
      </c>
      <c r="P27" s="41">
        <f>0.3*'ACADEMICOS DIC23-NOV24 '!C23</f>
        <v>161873.4</v>
      </c>
    </row>
    <row r="28" spans="1:16" s="71" customFormat="1" ht="14.05" customHeight="1" x14ac:dyDescent="0.55000000000000004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s="71" customFormat="1" ht="14.05" customHeight="1" x14ac:dyDescent="0.55000000000000004">
      <c r="A29" s="39" t="s">
        <v>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s="71" customFormat="1" ht="14.05" customHeight="1" x14ac:dyDescent="0.55000000000000004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71" customFormat="1" ht="14.05" customHeight="1" x14ac:dyDescent="0.55000000000000004">
      <c r="A31" s="65" t="s">
        <v>11</v>
      </c>
      <c r="B31" s="66">
        <v>1</v>
      </c>
      <c r="C31" s="66">
        <v>2</v>
      </c>
      <c r="D31" s="66">
        <v>3</v>
      </c>
      <c r="E31" s="66">
        <v>4</v>
      </c>
      <c r="F31" s="66">
        <v>5</v>
      </c>
      <c r="G31" s="66">
        <v>6</v>
      </c>
      <c r="H31" s="66">
        <v>7</v>
      </c>
      <c r="I31" s="66">
        <v>8</v>
      </c>
      <c r="J31" s="66">
        <v>9</v>
      </c>
      <c r="K31" s="66">
        <v>10</v>
      </c>
      <c r="L31" s="66">
        <v>11</v>
      </c>
      <c r="M31" s="66">
        <v>12</v>
      </c>
      <c r="N31" s="66">
        <v>13</v>
      </c>
      <c r="O31" s="66">
        <v>14</v>
      </c>
      <c r="P31" s="66">
        <v>15</v>
      </c>
    </row>
    <row r="32" spans="1:16" s="71" customFormat="1" ht="14.05" customHeight="1" x14ac:dyDescent="0.55000000000000004">
      <c r="A32" s="67"/>
      <c r="B32" s="68">
        <v>0.02</v>
      </c>
      <c r="C32" s="68">
        <v>0.04</v>
      </c>
      <c r="D32" s="68">
        <v>0.06</v>
      </c>
      <c r="E32" s="68">
        <v>0.08</v>
      </c>
      <c r="F32" s="68">
        <v>0.1</v>
      </c>
      <c r="G32" s="68">
        <v>0.12</v>
      </c>
      <c r="H32" s="68">
        <v>0.14000000000000001</v>
      </c>
      <c r="I32" s="68">
        <v>0.16</v>
      </c>
      <c r="J32" s="68">
        <v>0.18</v>
      </c>
      <c r="K32" s="68">
        <v>0.2</v>
      </c>
      <c r="L32" s="68">
        <v>0.22</v>
      </c>
      <c r="M32" s="68">
        <v>0.24</v>
      </c>
      <c r="N32" s="68">
        <v>0.26</v>
      </c>
      <c r="O32" s="68">
        <v>0.28000000000000003</v>
      </c>
      <c r="P32" s="68">
        <v>0.3</v>
      </c>
    </row>
    <row r="33" spans="1:16" ht="14.05" customHeight="1" x14ac:dyDescent="0.55000000000000004">
      <c r="A33" s="40" t="s">
        <v>91</v>
      </c>
      <c r="B33" s="41">
        <f>0.02*'ACADEMICOS DIC23-NOV24 '!C29</f>
        <v>23634.04</v>
      </c>
      <c r="C33" s="41">
        <f>0.04*'ACADEMICOS DIC23-NOV24 '!C29</f>
        <v>47268.08</v>
      </c>
      <c r="D33" s="41">
        <f>0.06*'ACADEMICOS DIC23-NOV24 '!C29</f>
        <v>70902.12</v>
      </c>
      <c r="E33" s="41">
        <f>0.08*'ACADEMICOS DIC23-NOV24 '!C29</f>
        <v>94536.16</v>
      </c>
      <c r="F33" s="41">
        <f>0.1*'ACADEMICOS DIC23-NOV24 '!C29</f>
        <v>118170.20000000001</v>
      </c>
      <c r="G33" s="41">
        <f>0.12*'ACADEMICOS DIC23-NOV24 '!C29</f>
        <v>141804.24</v>
      </c>
      <c r="H33" s="41">
        <f>0.14*'ACADEMICOS DIC23-NOV24 '!C29</f>
        <v>165438.28000000003</v>
      </c>
      <c r="I33" s="41">
        <f>0.16*'ACADEMICOS DIC23-NOV24 '!C29</f>
        <v>189072.32</v>
      </c>
      <c r="J33" s="41">
        <f>0.18*'ACADEMICOS DIC23-NOV24 '!C29</f>
        <v>212706.36</v>
      </c>
      <c r="K33" s="41">
        <f>0.2*'ACADEMICOS DIC23-NOV24 '!C29</f>
        <v>236340.40000000002</v>
      </c>
      <c r="L33" s="41">
        <f>0.22*'ACADEMICOS DIC23-NOV24 '!C29</f>
        <v>259974.44</v>
      </c>
      <c r="M33" s="41">
        <f>0.24*'ACADEMICOS DIC23-NOV24 '!C29</f>
        <v>283608.48</v>
      </c>
      <c r="N33" s="41">
        <f>0.26*'ACADEMICOS DIC23-NOV24 '!C29</f>
        <v>307242.52</v>
      </c>
      <c r="O33" s="41">
        <f>0.28*'ACADEMICOS DIC23-NOV24 '!C29</f>
        <v>330876.56000000006</v>
      </c>
      <c r="P33" s="41">
        <f>0.3*'ACADEMICOS DIC23-NOV24 '!C29</f>
        <v>354510.6</v>
      </c>
    </row>
    <row r="34" spans="1:16" ht="14.05" customHeight="1" x14ac:dyDescent="0.55000000000000004">
      <c r="A34" s="40" t="s">
        <v>95</v>
      </c>
      <c r="B34" s="41">
        <f>0.02*'ACADEMICOS DIC23-NOV24 '!C30</f>
        <v>21944.74</v>
      </c>
      <c r="C34" s="41">
        <f>0.04*'ACADEMICOS DIC23-NOV24 '!C30</f>
        <v>43889.48</v>
      </c>
      <c r="D34" s="41">
        <f>0.06*'ACADEMICOS DIC23-NOV24 '!C30</f>
        <v>65834.22</v>
      </c>
      <c r="E34" s="41">
        <f>0.08*'ACADEMICOS DIC23-NOV24 '!C30</f>
        <v>87778.96</v>
      </c>
      <c r="F34" s="41">
        <f>0.1*'ACADEMICOS DIC23-NOV24 '!C30</f>
        <v>109723.70000000001</v>
      </c>
      <c r="G34" s="41">
        <f>0.12*'ACADEMICOS DIC23-NOV24 '!C30</f>
        <v>131668.44</v>
      </c>
      <c r="H34" s="41">
        <f>0.14*'ACADEMICOS DIC23-NOV24 '!C30</f>
        <v>153613.18000000002</v>
      </c>
      <c r="I34" s="41">
        <f>0.16*'ACADEMICOS DIC23-NOV24 '!C30</f>
        <v>175557.92</v>
      </c>
      <c r="J34" s="41">
        <f>0.18*'ACADEMICOS DIC23-NOV24 '!C30</f>
        <v>197502.66</v>
      </c>
      <c r="K34" s="41">
        <f>0.2*'ACADEMICOS DIC23-NOV24 '!C30</f>
        <v>219447.40000000002</v>
      </c>
      <c r="L34" s="41">
        <f>0.22*'ACADEMICOS DIC23-NOV24 '!C30</f>
        <v>241392.14</v>
      </c>
      <c r="M34" s="41">
        <f>0.24*'ACADEMICOS DIC23-NOV24 '!C30</f>
        <v>263336.88</v>
      </c>
      <c r="N34" s="41">
        <f>0.26*'ACADEMICOS DIC23-NOV24 '!C30</f>
        <v>285281.62</v>
      </c>
      <c r="O34" s="41">
        <f>0.28*'ACADEMICOS DIC23-NOV24 '!C30</f>
        <v>307226.36000000004</v>
      </c>
      <c r="P34" s="41">
        <f>0.3*'ACADEMICOS DIC23-NOV24 '!C30</f>
        <v>329171.09999999998</v>
      </c>
    </row>
    <row r="35" spans="1:16" ht="14.05" customHeight="1" x14ac:dyDescent="0.55000000000000004">
      <c r="A35" s="40" t="s">
        <v>17</v>
      </c>
      <c r="B35" s="41">
        <f>0.02*'ACADEMICOS DIC23-NOV24 '!C31</f>
        <v>20391.72</v>
      </c>
      <c r="C35" s="41">
        <f>0.04*'ACADEMICOS DIC23-NOV24 '!C31</f>
        <v>40783.440000000002</v>
      </c>
      <c r="D35" s="41">
        <f>0.06*'ACADEMICOS DIC23-NOV24 '!C31</f>
        <v>61175.159999999996</v>
      </c>
      <c r="E35" s="41">
        <f>0.08*'ACADEMICOS DIC23-NOV24 '!C31</f>
        <v>81566.880000000005</v>
      </c>
      <c r="F35" s="41">
        <f>0.1*'ACADEMICOS DIC23-NOV24 '!C31</f>
        <v>101958.6</v>
      </c>
      <c r="G35" s="41">
        <f>0.12*'ACADEMICOS DIC23-NOV24 '!C31</f>
        <v>122350.31999999999</v>
      </c>
      <c r="H35" s="41">
        <f>0.14*'ACADEMICOS DIC23-NOV24 '!C31</f>
        <v>142742.04</v>
      </c>
      <c r="I35" s="41">
        <f>0.16*'ACADEMICOS DIC23-NOV24 '!C31</f>
        <v>163133.76000000001</v>
      </c>
      <c r="J35" s="41">
        <f>0.18*'ACADEMICOS DIC23-NOV24 '!C31</f>
        <v>183525.47999999998</v>
      </c>
      <c r="K35" s="41">
        <f>0.2*'ACADEMICOS DIC23-NOV24 '!C31</f>
        <v>203917.2</v>
      </c>
      <c r="L35" s="41">
        <f>0.22*'ACADEMICOS DIC23-NOV24 '!C31</f>
        <v>224308.92</v>
      </c>
      <c r="M35" s="41">
        <f>0.24*'ACADEMICOS DIC23-NOV24 '!C31</f>
        <v>244700.63999999998</v>
      </c>
      <c r="N35" s="41">
        <f>0.26*'ACADEMICOS DIC23-NOV24 '!C31</f>
        <v>265092.36</v>
      </c>
      <c r="O35" s="41">
        <f>0.28*'ACADEMICOS DIC23-NOV24 '!C31</f>
        <v>285484.08</v>
      </c>
      <c r="P35" s="41">
        <f>0.3*'ACADEMICOS DIC23-NOV24 '!C31</f>
        <v>305875.8</v>
      </c>
    </row>
    <row r="36" spans="1:16" ht="14.05" customHeight="1" x14ac:dyDescent="0.55000000000000004">
      <c r="A36" s="40" t="s">
        <v>96</v>
      </c>
      <c r="B36" s="41">
        <f>0.02*'ACADEMICOS DIC23-NOV24 '!C32</f>
        <v>18499.46</v>
      </c>
      <c r="C36" s="41">
        <f>0.04*'ACADEMICOS DIC23-NOV24 '!C32</f>
        <v>36998.92</v>
      </c>
      <c r="D36" s="41">
        <f>0.06*'ACADEMICOS DIC23-NOV24 '!C32</f>
        <v>55498.38</v>
      </c>
      <c r="E36" s="41">
        <f>0.08*'ACADEMICOS DIC23-NOV24 '!C32</f>
        <v>73997.84</v>
      </c>
      <c r="F36" s="41">
        <f>0.1*'ACADEMICOS DIC23-NOV24 '!C32</f>
        <v>92497.3</v>
      </c>
      <c r="G36" s="41">
        <f>0.12*'ACADEMICOS DIC23-NOV24 '!C32</f>
        <v>110996.76</v>
      </c>
      <c r="H36" s="41">
        <f>0.14*'ACADEMICOS DIC23-NOV24 '!C32</f>
        <v>129496.22000000002</v>
      </c>
      <c r="I36" s="41">
        <f>0.16*'ACADEMICOS DIC23-NOV24 '!C32</f>
        <v>147995.68</v>
      </c>
      <c r="J36" s="41">
        <f>0.18*'ACADEMICOS DIC23-NOV24 '!C32</f>
        <v>166495.13999999998</v>
      </c>
      <c r="K36" s="41">
        <f>0.2*'ACADEMICOS DIC23-NOV24 '!C32</f>
        <v>184994.6</v>
      </c>
      <c r="L36" s="41">
        <f>0.22*'ACADEMICOS DIC23-NOV24 '!C32</f>
        <v>203494.06</v>
      </c>
      <c r="M36" s="41">
        <f>0.24*'ACADEMICOS DIC23-NOV24 '!C32</f>
        <v>221993.52</v>
      </c>
      <c r="N36" s="41">
        <f>0.26*'ACADEMICOS DIC23-NOV24 '!C32</f>
        <v>240492.98</v>
      </c>
      <c r="O36" s="41">
        <f>0.28*'ACADEMICOS DIC23-NOV24 '!C32</f>
        <v>258992.44000000003</v>
      </c>
      <c r="P36" s="41">
        <f>0.3*'ACADEMICOS DIC23-NOV24 '!C32</f>
        <v>277491.89999999997</v>
      </c>
    </row>
    <row r="37" spans="1:16" ht="14.05" customHeight="1" x14ac:dyDescent="0.55000000000000004">
      <c r="A37" s="40" t="s">
        <v>97</v>
      </c>
      <c r="B37" s="41">
        <f>0.02*'ACADEMICOS DIC23-NOV24 '!C33</f>
        <v>16585.28</v>
      </c>
      <c r="C37" s="41">
        <f>0.04*'ACADEMICOS DIC23-NOV24 '!C33</f>
        <v>33170.559999999998</v>
      </c>
      <c r="D37" s="41">
        <f>0.06*'ACADEMICOS DIC23-NOV24 '!C33</f>
        <v>49755.839999999997</v>
      </c>
      <c r="E37" s="41">
        <f>0.08*'ACADEMICOS DIC23-NOV24 '!C33</f>
        <v>66341.119999999995</v>
      </c>
      <c r="F37" s="41">
        <f>0.1*'ACADEMICOS DIC23-NOV24 '!C33</f>
        <v>82926.400000000009</v>
      </c>
      <c r="G37" s="41">
        <f>0.12*'ACADEMICOS DIC23-NOV24 '!C33</f>
        <v>99511.679999999993</v>
      </c>
      <c r="H37" s="41">
        <f>0.14*'ACADEMICOS DIC23-NOV24 '!C33</f>
        <v>116096.96000000001</v>
      </c>
      <c r="I37" s="41">
        <f>0.16*'ACADEMICOS DIC23-NOV24 '!C33</f>
        <v>132682.23999999999</v>
      </c>
      <c r="J37" s="41">
        <f>0.18*'ACADEMICOS DIC23-NOV24 '!C33</f>
        <v>149267.51999999999</v>
      </c>
      <c r="K37" s="41">
        <f>0.2*'ACADEMICOS DIC23-NOV24 '!C33</f>
        <v>165852.80000000002</v>
      </c>
      <c r="L37" s="41">
        <f>0.22*'ACADEMICOS DIC23-NOV24 '!C33</f>
        <v>182438.08</v>
      </c>
      <c r="M37" s="41">
        <f>0.24*'ACADEMICOS DIC23-NOV24 '!C33</f>
        <v>199023.35999999999</v>
      </c>
      <c r="N37" s="41">
        <f>0.26*'ACADEMICOS DIC23-NOV24 '!C33</f>
        <v>215608.64</v>
      </c>
      <c r="O37" s="41">
        <f>0.28*'ACADEMICOS DIC23-NOV24 '!C33</f>
        <v>232193.92000000001</v>
      </c>
      <c r="P37" s="41">
        <f>0.3*'ACADEMICOS DIC23-NOV24 '!C33</f>
        <v>248779.19999999998</v>
      </c>
    </row>
    <row r="38" spans="1:16" ht="14.05" customHeight="1" x14ac:dyDescent="0.55000000000000004">
      <c r="A38" s="40" t="s">
        <v>98</v>
      </c>
      <c r="B38" s="41">
        <f>0.02*'ACADEMICOS DIC23-NOV24 '!C34</f>
        <v>14854.16</v>
      </c>
      <c r="C38" s="41">
        <f>0.04*'ACADEMICOS DIC23-NOV24 '!C34</f>
        <v>29708.32</v>
      </c>
      <c r="D38" s="41">
        <f>0.06*'ACADEMICOS DIC23-NOV24 '!C34</f>
        <v>44562.479999999996</v>
      </c>
      <c r="E38" s="41">
        <f>0.08*'ACADEMICOS DIC23-NOV24 '!C34</f>
        <v>59416.639999999999</v>
      </c>
      <c r="F38" s="41">
        <f>0.1*'ACADEMICOS DIC23-NOV24 '!C34</f>
        <v>74270.8</v>
      </c>
      <c r="G38" s="41">
        <f>0.12*'ACADEMICOS DIC23-NOV24 '!C34</f>
        <v>89124.959999999992</v>
      </c>
      <c r="H38" s="41">
        <f>0.14*'ACADEMICOS DIC23-NOV24 '!C34</f>
        <v>103979.12000000001</v>
      </c>
      <c r="I38" s="41">
        <f>0.16*'ACADEMICOS DIC23-NOV24 '!C34</f>
        <v>118833.28</v>
      </c>
      <c r="J38" s="41">
        <f>0.18*'ACADEMICOS DIC23-NOV24 '!C34</f>
        <v>133687.44</v>
      </c>
      <c r="K38" s="41">
        <f>0.2*'ACADEMICOS DIC23-NOV24 '!C34</f>
        <v>148541.6</v>
      </c>
      <c r="L38" s="41">
        <f>0.22*'ACADEMICOS DIC23-NOV24 '!C34</f>
        <v>163395.76</v>
      </c>
      <c r="M38" s="41">
        <f>0.24*'ACADEMICOS DIC23-NOV24 '!C34</f>
        <v>178249.91999999998</v>
      </c>
      <c r="N38" s="41">
        <f>0.26*'ACADEMICOS DIC23-NOV24 '!C34</f>
        <v>193104.08000000002</v>
      </c>
      <c r="O38" s="41">
        <f>0.28*'ACADEMICOS DIC23-NOV24 '!C34</f>
        <v>207958.24000000002</v>
      </c>
      <c r="P38" s="41">
        <f>0.3*'ACADEMICOS DIC23-NOV24 '!C34</f>
        <v>222812.4</v>
      </c>
    </row>
    <row r="39" spans="1:16" ht="14.05" customHeight="1" x14ac:dyDescent="0.55000000000000004">
      <c r="A39" s="40" t="s">
        <v>99</v>
      </c>
      <c r="B39" s="41">
        <f>0.02*'ACADEMICOS DIC23-NOV24 '!C35</f>
        <v>13286.26</v>
      </c>
      <c r="C39" s="41">
        <f>0.04*'ACADEMICOS DIC23-NOV24 '!C35</f>
        <v>26572.52</v>
      </c>
      <c r="D39" s="41">
        <f>0.06*'ACADEMICOS DIC23-NOV24 '!C35</f>
        <v>39858.78</v>
      </c>
      <c r="E39" s="41">
        <f>0.08*'ACADEMICOS DIC23-NOV24 '!C35</f>
        <v>53145.04</v>
      </c>
      <c r="F39" s="41">
        <f>0.1*'ACADEMICOS DIC23-NOV24 '!C35</f>
        <v>66431.3</v>
      </c>
      <c r="G39" s="41">
        <f>0.12*'ACADEMICOS DIC23-NOV24 '!C35</f>
        <v>79717.56</v>
      </c>
      <c r="H39" s="41">
        <f>0.14*'ACADEMICOS DIC23-NOV24 '!C35</f>
        <v>93003.82</v>
      </c>
      <c r="I39" s="41">
        <f>0.16*'ACADEMICOS DIC23-NOV24 '!C35</f>
        <v>106290.08</v>
      </c>
      <c r="J39" s="41">
        <f>0.18*'ACADEMICOS DIC23-NOV24 '!C35</f>
        <v>119576.34</v>
      </c>
      <c r="K39" s="41">
        <f>0.2*'ACADEMICOS DIC23-NOV24 '!C35</f>
        <v>132862.6</v>
      </c>
      <c r="L39" s="41">
        <f>0.22*'ACADEMICOS DIC23-NOV24 '!C35</f>
        <v>146148.86000000002</v>
      </c>
      <c r="M39" s="41">
        <f>0.24*'ACADEMICOS DIC23-NOV24 '!C35</f>
        <v>159435.12</v>
      </c>
      <c r="N39" s="41">
        <f>0.26*'ACADEMICOS DIC23-NOV24 '!C35</f>
        <v>172721.38</v>
      </c>
      <c r="O39" s="41">
        <f>0.28*'ACADEMICOS DIC23-NOV24 '!C35</f>
        <v>186007.64</v>
      </c>
      <c r="P39" s="41">
        <f>0.3*'ACADEMICOS DIC23-NOV24 '!C35</f>
        <v>199293.9</v>
      </c>
    </row>
    <row r="40" spans="1:16" ht="14.05" customHeight="1" x14ac:dyDescent="0.55000000000000004">
      <c r="A40" s="40" t="s">
        <v>92</v>
      </c>
      <c r="B40" s="41">
        <f>0.02*'ACADEMICOS DIC23-NOV24 '!C36</f>
        <v>11871.44</v>
      </c>
      <c r="C40" s="41">
        <f>0.04*'ACADEMICOS DIC23-NOV24 '!C36</f>
        <v>23742.880000000001</v>
      </c>
      <c r="D40" s="41">
        <f>0.06*'ACADEMICOS DIC23-NOV24 '!C36</f>
        <v>35614.32</v>
      </c>
      <c r="E40" s="41">
        <f>0.08*'ACADEMICOS DIC23-NOV24 '!C36</f>
        <v>47485.760000000002</v>
      </c>
      <c r="F40" s="41">
        <f>0.1*'ACADEMICOS DIC23-NOV24 '!C36</f>
        <v>59357.200000000004</v>
      </c>
      <c r="G40" s="41">
        <f>0.12*'ACADEMICOS DIC23-NOV24 '!C36</f>
        <v>71228.639999999999</v>
      </c>
      <c r="H40" s="41">
        <f>0.14*'ACADEMICOS DIC23-NOV24 '!C36</f>
        <v>83100.08</v>
      </c>
      <c r="I40" s="41">
        <f>0.16*'ACADEMICOS DIC23-NOV24 '!C36</f>
        <v>94971.520000000004</v>
      </c>
      <c r="J40" s="41">
        <f>0.18*'ACADEMICOS DIC23-NOV24 '!C36</f>
        <v>106842.95999999999</v>
      </c>
      <c r="K40" s="41">
        <f>0.2*'ACADEMICOS DIC23-NOV24 '!C36</f>
        <v>118714.40000000001</v>
      </c>
      <c r="L40" s="41">
        <f>0.22*'ACADEMICOS DIC23-NOV24 '!C36</f>
        <v>130585.84</v>
      </c>
      <c r="M40" s="41">
        <f>0.24*'ACADEMICOS DIC23-NOV24 '!C36</f>
        <v>142457.28</v>
      </c>
      <c r="N40" s="41">
        <f>0.26*'ACADEMICOS DIC23-NOV24 '!C36</f>
        <v>154328.72</v>
      </c>
      <c r="O40" s="41">
        <f>0.28*'ACADEMICOS DIC23-NOV24 '!C36</f>
        <v>166200.16</v>
      </c>
      <c r="P40" s="41">
        <f>0.3*'ACADEMICOS DIC23-NOV24 '!C36</f>
        <v>178071.6</v>
      </c>
    </row>
    <row r="41" spans="1:16" ht="14.05" customHeight="1" x14ac:dyDescent="0.55000000000000004">
      <c r="A41" s="40" t="s">
        <v>93</v>
      </c>
      <c r="B41" s="41">
        <f>0.02*'ACADEMICOS DIC23-NOV24 '!C37</f>
        <v>10590.58</v>
      </c>
      <c r="C41" s="41">
        <f>0.04*'ACADEMICOS DIC23-NOV24 '!C37</f>
        <v>21181.16</v>
      </c>
      <c r="D41" s="41">
        <f>0.06*'ACADEMICOS DIC23-NOV24 '!C37</f>
        <v>31771.739999999998</v>
      </c>
      <c r="E41" s="41">
        <f>0.08*'ACADEMICOS DIC23-NOV24 '!C37</f>
        <v>42362.32</v>
      </c>
      <c r="F41" s="41">
        <f>0.1*'ACADEMICOS DIC23-NOV24 '!C37</f>
        <v>52952.9</v>
      </c>
      <c r="G41" s="41">
        <f>0.12*'ACADEMICOS DIC23-NOV24 '!C37</f>
        <v>63543.479999999996</v>
      </c>
      <c r="H41" s="41">
        <f>0.14*'ACADEMICOS DIC23-NOV24 '!C37</f>
        <v>74134.060000000012</v>
      </c>
      <c r="I41" s="41">
        <f>0.16*'ACADEMICOS DIC23-NOV24 '!C37</f>
        <v>84724.64</v>
      </c>
      <c r="J41" s="41">
        <f>0.18*'ACADEMICOS DIC23-NOV24 '!C37</f>
        <v>95315.22</v>
      </c>
      <c r="K41" s="41">
        <f>0.2*'ACADEMICOS DIC23-NOV24 '!C37</f>
        <v>105905.8</v>
      </c>
      <c r="L41" s="41">
        <f>0.22*'ACADEMICOS DIC23-NOV24 '!C37</f>
        <v>116496.38</v>
      </c>
      <c r="M41" s="41">
        <f>0.24*'ACADEMICOS DIC23-NOV24 '!C37</f>
        <v>127086.95999999999</v>
      </c>
      <c r="N41" s="41">
        <f>0.26*'ACADEMICOS DIC23-NOV24 '!C37</f>
        <v>137677.54</v>
      </c>
      <c r="O41" s="41">
        <f>0.28*'ACADEMICOS DIC23-NOV24 '!C37</f>
        <v>148268.12000000002</v>
      </c>
      <c r="P41" s="41">
        <f>0.3*'ACADEMICOS DIC23-NOV24 '!C37</f>
        <v>158858.69999999998</v>
      </c>
    </row>
    <row r="42" spans="1:16" ht="14.05" customHeight="1" x14ac:dyDescent="0.55000000000000004">
      <c r="A42" s="40" t="s">
        <v>94</v>
      </c>
      <c r="B42" s="41">
        <f>0.02*'ACADEMICOS DIC23-NOV24 '!C38</f>
        <v>9637.4600000000009</v>
      </c>
      <c r="C42" s="41">
        <f>0.04*'ACADEMICOS DIC23-NOV24 '!C38</f>
        <v>19274.920000000002</v>
      </c>
      <c r="D42" s="41">
        <f>0.06*'ACADEMICOS DIC23-NOV24 '!C38</f>
        <v>28912.379999999997</v>
      </c>
      <c r="E42" s="41">
        <f>0.08*'ACADEMICOS DIC23-NOV24 '!C38</f>
        <v>38549.840000000004</v>
      </c>
      <c r="F42" s="41">
        <f>0.1*'ACADEMICOS DIC23-NOV24 '!C38</f>
        <v>48187.3</v>
      </c>
      <c r="G42" s="41">
        <f>0.12*'ACADEMICOS DIC23-NOV24 '!C38</f>
        <v>57824.759999999995</v>
      </c>
      <c r="H42" s="41">
        <f>0.14*'ACADEMICOS DIC23-NOV24 '!C38</f>
        <v>67462.22</v>
      </c>
      <c r="I42" s="41">
        <f>0.16*'ACADEMICOS DIC23-NOV24 '!C38</f>
        <v>77099.680000000008</v>
      </c>
      <c r="J42" s="41">
        <f>0.18*'ACADEMICOS DIC23-NOV24 '!C38</f>
        <v>86737.14</v>
      </c>
      <c r="K42" s="41">
        <f>0.2*'ACADEMICOS DIC23-NOV24 '!C38</f>
        <v>96374.6</v>
      </c>
      <c r="L42" s="41">
        <f>0.22*'ACADEMICOS DIC23-NOV24 '!C38</f>
        <v>106012.06</v>
      </c>
      <c r="M42" s="41">
        <f>0.24*'ACADEMICOS DIC23-NOV24 '!C38</f>
        <v>115649.51999999999</v>
      </c>
      <c r="N42" s="41">
        <f>0.26*'ACADEMICOS DIC23-NOV24 '!C38</f>
        <v>125286.98000000001</v>
      </c>
      <c r="O42" s="41">
        <f>0.28*'ACADEMICOS DIC23-NOV24 '!C38</f>
        <v>134924.44</v>
      </c>
      <c r="P42" s="41">
        <f>0.3*'ACADEMICOS DIC23-NOV24 '!C38</f>
        <v>144561.9</v>
      </c>
    </row>
    <row r="43" spans="1:16" ht="14.05" customHeight="1" x14ac:dyDescent="0.55000000000000004">
      <c r="A43" s="40" t="s">
        <v>100</v>
      </c>
      <c r="B43" s="41">
        <f>0.02*'ACADEMICOS DIC23-NOV24 '!C39</f>
        <v>8996.26</v>
      </c>
      <c r="C43" s="41">
        <f>0.04*'ACADEMICOS DIC23-NOV24 '!C39</f>
        <v>17992.52</v>
      </c>
      <c r="D43" s="41">
        <f>0.06*'ACADEMICOS DIC23-NOV24 '!C39</f>
        <v>26988.78</v>
      </c>
      <c r="E43" s="41">
        <f>0.08*'ACADEMICOS DIC23-NOV24 '!C39</f>
        <v>35985.040000000001</v>
      </c>
      <c r="F43" s="41">
        <f>0.1*'ACADEMICOS DIC23-NOV24 '!C39</f>
        <v>44981.3</v>
      </c>
      <c r="G43" s="41">
        <f>0.12*'ACADEMICOS DIC23-NOV24 '!C39</f>
        <v>53977.56</v>
      </c>
      <c r="H43" s="41">
        <f>0.14*'ACADEMICOS DIC23-NOV24 '!C39</f>
        <v>62973.820000000007</v>
      </c>
      <c r="I43" s="41">
        <f>0.16*'ACADEMICOS DIC23-NOV24 '!C39</f>
        <v>71970.080000000002</v>
      </c>
      <c r="J43" s="41">
        <f>0.18*'ACADEMICOS DIC23-NOV24 '!C39</f>
        <v>80966.34</v>
      </c>
      <c r="K43" s="41">
        <f>0.2*'ACADEMICOS DIC23-NOV24 '!C39</f>
        <v>89962.6</v>
      </c>
      <c r="L43" s="41">
        <f>0.22*'ACADEMICOS DIC23-NOV24 '!C39</f>
        <v>98958.86</v>
      </c>
      <c r="M43" s="41">
        <f>0.24*'ACADEMICOS DIC23-NOV24 '!C39</f>
        <v>107955.12</v>
      </c>
      <c r="N43" s="41">
        <f>0.26*'ACADEMICOS DIC23-NOV24 '!C39</f>
        <v>116951.38</v>
      </c>
      <c r="O43" s="41">
        <f>0.28*'ACADEMICOS DIC23-NOV24 '!C39</f>
        <v>125947.64000000001</v>
      </c>
      <c r="P43" s="41">
        <f>0.3*'ACADEMICOS DIC23-NOV24 '!C39</f>
        <v>134943.9</v>
      </c>
    </row>
    <row r="44" spans="1:16" s="71" customFormat="1" ht="14.05" customHeight="1" x14ac:dyDescent="0.55000000000000004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s="71" customFormat="1" ht="14.05" customHeight="1" x14ac:dyDescent="0.55000000000000004">
      <c r="A45" s="39" t="s">
        <v>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s="71" customFormat="1" ht="14.05" customHeight="1" x14ac:dyDescent="0.55000000000000004">
      <c r="A46" s="4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s="71" customFormat="1" ht="14.05" customHeight="1" x14ac:dyDescent="0.55000000000000004">
      <c r="A47" s="65" t="s">
        <v>11</v>
      </c>
      <c r="B47" s="66">
        <v>1</v>
      </c>
      <c r="C47" s="66">
        <v>2</v>
      </c>
      <c r="D47" s="66">
        <v>3</v>
      </c>
      <c r="E47" s="66">
        <v>4</v>
      </c>
      <c r="F47" s="66">
        <v>5</v>
      </c>
      <c r="G47" s="66">
        <v>6</v>
      </c>
      <c r="H47" s="66">
        <v>7</v>
      </c>
      <c r="I47" s="66">
        <v>8</v>
      </c>
      <c r="J47" s="66">
        <v>9</v>
      </c>
      <c r="K47" s="66">
        <v>10</v>
      </c>
      <c r="L47" s="66">
        <v>11</v>
      </c>
      <c r="M47" s="66">
        <v>12</v>
      </c>
      <c r="N47" s="66">
        <v>13</v>
      </c>
      <c r="O47" s="66">
        <v>14</v>
      </c>
      <c r="P47" s="66">
        <v>15</v>
      </c>
    </row>
    <row r="48" spans="1:16" s="71" customFormat="1" ht="14.05" customHeight="1" x14ac:dyDescent="0.55000000000000004">
      <c r="A48" s="67"/>
      <c r="B48" s="68">
        <v>0.02</v>
      </c>
      <c r="C48" s="68">
        <v>0.04</v>
      </c>
      <c r="D48" s="68">
        <v>0.06</v>
      </c>
      <c r="E48" s="68">
        <v>0.08</v>
      </c>
      <c r="F48" s="68">
        <v>0.1</v>
      </c>
      <c r="G48" s="68">
        <v>0.12</v>
      </c>
      <c r="H48" s="68">
        <v>0.14000000000000001</v>
      </c>
      <c r="I48" s="68">
        <v>0.16</v>
      </c>
      <c r="J48" s="68">
        <v>0.18</v>
      </c>
      <c r="K48" s="68">
        <v>0.2</v>
      </c>
      <c r="L48" s="68">
        <v>0.22</v>
      </c>
      <c r="M48" s="68">
        <v>0.24</v>
      </c>
      <c r="N48" s="68">
        <v>0.26</v>
      </c>
      <c r="O48" s="68">
        <v>0.28000000000000003</v>
      </c>
      <c r="P48" s="68">
        <v>0.3</v>
      </c>
    </row>
    <row r="49" spans="1:16" ht="14.05" customHeight="1" x14ac:dyDescent="0.55000000000000004">
      <c r="A49" s="40" t="s">
        <v>91</v>
      </c>
      <c r="B49" s="41">
        <f>0.02*'ACADEMICOS DIC23-NOV24 '!C45</f>
        <v>19868.439999999999</v>
      </c>
      <c r="C49" s="41">
        <f>0.04*'ACADEMICOS DIC23-NOV24 '!C45</f>
        <v>39736.879999999997</v>
      </c>
      <c r="D49" s="41">
        <f>0.06*'ACADEMICOS DIC23-NOV24 '!C45</f>
        <v>59605.32</v>
      </c>
      <c r="E49" s="41">
        <f>0.08*'ACADEMICOS DIC23-NOV24 '!C45</f>
        <v>79473.759999999995</v>
      </c>
      <c r="F49" s="41">
        <f>0.1*'ACADEMICOS DIC23-NOV24 '!C45</f>
        <v>99342.200000000012</v>
      </c>
      <c r="G49" s="41">
        <f>0.12*'ACADEMICOS DIC23-NOV24 '!C45</f>
        <v>119210.64</v>
      </c>
      <c r="H49" s="41">
        <f>0.14*'ACADEMICOS DIC23-NOV24 '!C45</f>
        <v>139079.08000000002</v>
      </c>
      <c r="I49" s="41">
        <f>0.16*'ACADEMICOS DIC23-NOV24 '!C45</f>
        <v>158947.51999999999</v>
      </c>
      <c r="J49" s="41">
        <f>0.18*'ACADEMICOS DIC23-NOV24 '!C45</f>
        <v>178815.96</v>
      </c>
      <c r="K49" s="41">
        <f>0.2*'ACADEMICOS DIC23-NOV24 '!C45</f>
        <v>198684.40000000002</v>
      </c>
      <c r="L49" s="41">
        <f>0.22*'ACADEMICOS DIC23-NOV24 '!C45</f>
        <v>218552.84</v>
      </c>
      <c r="M49" s="41">
        <f>0.24*'ACADEMICOS DIC23-NOV24 '!C45</f>
        <v>238421.28</v>
      </c>
      <c r="N49" s="41">
        <f>0.26*'ACADEMICOS DIC23-NOV24 '!C45</f>
        <v>258289.72</v>
      </c>
      <c r="O49" s="41">
        <f>0.28*'ACADEMICOS DIC23-NOV24 '!C45</f>
        <v>278158.16000000003</v>
      </c>
      <c r="P49" s="41">
        <f>0.3*'ACADEMICOS DIC23-NOV24 '!C45</f>
        <v>298026.59999999998</v>
      </c>
    </row>
    <row r="50" spans="1:16" ht="14.05" customHeight="1" x14ac:dyDescent="0.55000000000000004">
      <c r="A50" s="40" t="s">
        <v>95</v>
      </c>
      <c r="B50" s="41">
        <f>0.02*'ACADEMICOS DIC23-NOV24 '!C46</f>
        <v>18523.8</v>
      </c>
      <c r="C50" s="41">
        <f>0.04*'ACADEMICOS DIC23-NOV24 '!C46</f>
        <v>37047.599999999999</v>
      </c>
      <c r="D50" s="41">
        <f>0.06*'ACADEMICOS DIC23-NOV24 '!C46</f>
        <v>55571.4</v>
      </c>
      <c r="E50" s="41">
        <f>0.08*'ACADEMICOS DIC23-NOV24 '!C46</f>
        <v>74095.199999999997</v>
      </c>
      <c r="F50" s="41">
        <f>0.1*'ACADEMICOS DIC23-NOV24 '!C46</f>
        <v>92619</v>
      </c>
      <c r="G50" s="41">
        <f>0.12*'ACADEMICOS DIC23-NOV24 '!C46</f>
        <v>111142.8</v>
      </c>
      <c r="H50" s="41">
        <f>0.14*'ACADEMICOS DIC23-NOV24 '!C46</f>
        <v>129666.6</v>
      </c>
      <c r="I50" s="41">
        <f>0.16*'ACADEMICOS DIC23-NOV24 '!C46</f>
        <v>148190.39999999999</v>
      </c>
      <c r="J50" s="41">
        <f>0.18*'ACADEMICOS DIC23-NOV24 '!C46</f>
        <v>166714.19999999998</v>
      </c>
      <c r="K50" s="41">
        <f>0.2*'ACADEMICOS DIC23-NOV24 '!C46</f>
        <v>185238</v>
      </c>
      <c r="L50" s="41">
        <f>0.22*'ACADEMICOS DIC23-NOV24 '!C46</f>
        <v>203761.8</v>
      </c>
      <c r="M50" s="41">
        <f>0.24*'ACADEMICOS DIC23-NOV24 '!C46</f>
        <v>222285.6</v>
      </c>
      <c r="N50" s="41">
        <f>0.26*'ACADEMICOS DIC23-NOV24 '!C46</f>
        <v>240809.4</v>
      </c>
      <c r="O50" s="41">
        <f>0.28*'ACADEMICOS DIC23-NOV24 '!C46</f>
        <v>259333.2</v>
      </c>
      <c r="P50" s="41">
        <f>0.3*'ACADEMICOS DIC23-NOV24 '!C46</f>
        <v>277857</v>
      </c>
    </row>
    <row r="51" spans="1:16" ht="14.05" customHeight="1" x14ac:dyDescent="0.55000000000000004">
      <c r="A51" s="40" t="s">
        <v>101</v>
      </c>
      <c r="B51" s="41">
        <f>0.02*'ACADEMICOS DIC23-NOV24 '!C47</f>
        <v>16882.740000000002</v>
      </c>
      <c r="C51" s="41">
        <f>0.04*'ACADEMICOS DIC23-NOV24 '!C47</f>
        <v>33765.480000000003</v>
      </c>
      <c r="D51" s="41">
        <f>0.06*'ACADEMICOS DIC23-NOV24 '!C47</f>
        <v>50648.22</v>
      </c>
      <c r="E51" s="41">
        <f>0.08*'ACADEMICOS DIC23-NOV24 '!C47</f>
        <v>67530.960000000006</v>
      </c>
      <c r="F51" s="41">
        <f>0.1*'ACADEMICOS DIC23-NOV24 '!C47</f>
        <v>84413.700000000012</v>
      </c>
      <c r="G51" s="41">
        <f>0.12*'ACADEMICOS DIC23-NOV24 '!C47</f>
        <v>101296.44</v>
      </c>
      <c r="H51" s="41">
        <f>0.14*'ACADEMICOS DIC23-NOV24 '!C47</f>
        <v>118179.18000000001</v>
      </c>
      <c r="I51" s="41">
        <f>0.16*'ACADEMICOS DIC23-NOV24 '!C47</f>
        <v>135061.92000000001</v>
      </c>
      <c r="J51" s="41">
        <f>0.18*'ACADEMICOS DIC23-NOV24 '!C47</f>
        <v>151944.66</v>
      </c>
      <c r="K51" s="41">
        <f>0.2*'ACADEMICOS DIC23-NOV24 '!C47</f>
        <v>168827.40000000002</v>
      </c>
      <c r="L51" s="41">
        <f>0.22*'ACADEMICOS DIC23-NOV24 '!C47</f>
        <v>185710.14</v>
      </c>
      <c r="M51" s="41">
        <f>0.24*'ACADEMICOS DIC23-NOV24 '!C47</f>
        <v>202592.88</v>
      </c>
      <c r="N51" s="41">
        <f>0.26*'ACADEMICOS DIC23-NOV24 '!C47</f>
        <v>219475.62</v>
      </c>
      <c r="O51" s="41">
        <f>0.28*'ACADEMICOS DIC23-NOV24 '!C47</f>
        <v>236358.36000000002</v>
      </c>
      <c r="P51" s="41">
        <f>0.3*'ACADEMICOS DIC23-NOV24 '!C47</f>
        <v>253241.09999999998</v>
      </c>
    </row>
    <row r="52" spans="1:16" ht="14.05" customHeight="1" x14ac:dyDescent="0.55000000000000004">
      <c r="A52" s="40" t="s">
        <v>96</v>
      </c>
      <c r="B52" s="41">
        <f>0.02*'ACADEMICOS DIC23-NOV24 '!C48</f>
        <v>15278.460000000001</v>
      </c>
      <c r="C52" s="41">
        <f>0.04*'ACADEMICOS DIC23-NOV24 '!C48</f>
        <v>30556.920000000002</v>
      </c>
      <c r="D52" s="41">
        <f>0.06*'ACADEMICOS DIC23-NOV24 '!C48</f>
        <v>45835.38</v>
      </c>
      <c r="E52" s="41">
        <f>0.08*'ACADEMICOS DIC23-NOV24 '!C48</f>
        <v>61113.840000000004</v>
      </c>
      <c r="F52" s="41">
        <f>0.1*'ACADEMICOS DIC23-NOV24 '!C48</f>
        <v>76392.3</v>
      </c>
      <c r="G52" s="41">
        <f>0.12*'ACADEMICOS DIC23-NOV24 '!C48</f>
        <v>91670.76</v>
      </c>
      <c r="H52" s="41">
        <f>0.14*'ACADEMICOS DIC23-NOV24 '!C48</f>
        <v>106949.22000000002</v>
      </c>
      <c r="I52" s="41">
        <f>0.16*'ACADEMICOS DIC23-NOV24 '!C48</f>
        <v>122227.68000000001</v>
      </c>
      <c r="J52" s="41">
        <f>0.18*'ACADEMICOS DIC23-NOV24 '!C48</f>
        <v>137506.13999999998</v>
      </c>
      <c r="K52" s="41">
        <f>0.2*'ACADEMICOS DIC23-NOV24 '!C48</f>
        <v>152784.6</v>
      </c>
      <c r="L52" s="41">
        <f>0.22*'ACADEMICOS DIC23-NOV24 '!C48</f>
        <v>168063.06</v>
      </c>
      <c r="M52" s="41">
        <f>0.24*'ACADEMICOS DIC23-NOV24 '!C48</f>
        <v>183341.52</v>
      </c>
      <c r="N52" s="41">
        <f>0.26*'ACADEMICOS DIC23-NOV24 '!C48</f>
        <v>198619.98</v>
      </c>
      <c r="O52" s="41">
        <f>0.28*'ACADEMICOS DIC23-NOV24 '!C48</f>
        <v>213898.44000000003</v>
      </c>
      <c r="P52" s="41">
        <f>0.3*'ACADEMICOS DIC23-NOV24 '!C48</f>
        <v>229176.9</v>
      </c>
    </row>
    <row r="53" spans="1:16" ht="14.05" customHeight="1" x14ac:dyDescent="0.55000000000000004">
      <c r="A53" s="40" t="s">
        <v>97</v>
      </c>
      <c r="B53" s="41">
        <f>0.02*'ACADEMICOS DIC23-NOV24 '!C49</f>
        <v>14123.960000000001</v>
      </c>
      <c r="C53" s="41">
        <f>0.04*'ACADEMICOS DIC23-NOV24 '!C49</f>
        <v>28247.920000000002</v>
      </c>
      <c r="D53" s="41">
        <f>0.06*'ACADEMICOS DIC23-NOV24 '!C49</f>
        <v>42371.88</v>
      </c>
      <c r="E53" s="41">
        <f>0.08*'ACADEMICOS DIC23-NOV24 '!C49</f>
        <v>56495.840000000004</v>
      </c>
      <c r="F53" s="41">
        <f>0.1*'ACADEMICOS DIC23-NOV24 '!C49</f>
        <v>70619.8</v>
      </c>
      <c r="G53" s="41">
        <f>0.12*'ACADEMICOS DIC23-NOV24 '!C49</f>
        <v>84743.76</v>
      </c>
      <c r="H53" s="41">
        <f>0.14*'ACADEMICOS DIC23-NOV24 '!C49</f>
        <v>98867.720000000016</v>
      </c>
      <c r="I53" s="41">
        <f>0.16*'ACADEMICOS DIC23-NOV24 '!C49</f>
        <v>112991.68000000001</v>
      </c>
      <c r="J53" s="41">
        <f>0.18*'ACADEMICOS DIC23-NOV24 '!C49</f>
        <v>127115.64</v>
      </c>
      <c r="K53" s="41">
        <f>0.2*'ACADEMICOS DIC23-NOV24 '!C49</f>
        <v>141239.6</v>
      </c>
      <c r="L53" s="41">
        <f>0.22*'ACADEMICOS DIC23-NOV24 '!C49</f>
        <v>155363.56</v>
      </c>
      <c r="M53" s="41">
        <f>0.24*'ACADEMICOS DIC23-NOV24 '!C49</f>
        <v>169487.52</v>
      </c>
      <c r="N53" s="41">
        <f>0.26*'ACADEMICOS DIC23-NOV24 '!C49</f>
        <v>183611.48</v>
      </c>
      <c r="O53" s="41">
        <f>0.28*'ACADEMICOS DIC23-NOV24 '!C49</f>
        <v>197735.44000000003</v>
      </c>
      <c r="P53" s="41">
        <f>0.3*'ACADEMICOS DIC23-NOV24 '!C49</f>
        <v>211859.4</v>
      </c>
    </row>
    <row r="54" spans="1:16" ht="14.05" customHeight="1" x14ac:dyDescent="0.55000000000000004">
      <c r="A54" s="40" t="s">
        <v>98</v>
      </c>
      <c r="B54" s="41">
        <f>0.02*'ACADEMICOS DIC23-NOV24 '!C50</f>
        <v>13091.78</v>
      </c>
      <c r="C54" s="41">
        <f>0.04*'ACADEMICOS DIC23-NOV24 '!C50</f>
        <v>26183.56</v>
      </c>
      <c r="D54" s="41">
        <f>0.06*'ACADEMICOS DIC23-NOV24 '!C50</f>
        <v>39275.339999999997</v>
      </c>
      <c r="E54" s="41">
        <f>0.08*'ACADEMICOS DIC23-NOV24 '!C50</f>
        <v>52367.12</v>
      </c>
      <c r="F54" s="41">
        <f>0.1*'ACADEMICOS DIC23-NOV24 '!C50</f>
        <v>65458.9</v>
      </c>
      <c r="G54" s="41">
        <f>0.12*'ACADEMICOS DIC23-NOV24 '!C50</f>
        <v>78550.679999999993</v>
      </c>
      <c r="H54" s="41">
        <f>0.14*'ACADEMICOS DIC23-NOV24 '!C50</f>
        <v>91642.46</v>
      </c>
      <c r="I54" s="41">
        <f>0.16*'ACADEMICOS DIC23-NOV24 '!C50</f>
        <v>104734.24</v>
      </c>
      <c r="J54" s="41">
        <f>0.18*'ACADEMICOS DIC23-NOV24 '!C50</f>
        <v>117826.01999999999</v>
      </c>
      <c r="K54" s="41">
        <f>0.2*'ACADEMICOS DIC23-NOV24 '!C50</f>
        <v>130917.8</v>
      </c>
      <c r="L54" s="41">
        <f>0.22*'ACADEMICOS DIC23-NOV24 '!C50</f>
        <v>144009.57999999999</v>
      </c>
      <c r="M54" s="41">
        <f>0.24*'ACADEMICOS DIC23-NOV24 '!C50</f>
        <v>157101.35999999999</v>
      </c>
      <c r="N54" s="41">
        <f>0.26*'ACADEMICOS DIC23-NOV24 '!C50</f>
        <v>170193.14</v>
      </c>
      <c r="O54" s="41">
        <f>0.28*'ACADEMICOS DIC23-NOV24 '!C50</f>
        <v>183284.92</v>
      </c>
      <c r="P54" s="41">
        <f>0.3*'ACADEMICOS DIC23-NOV24 '!C50</f>
        <v>196376.69999999998</v>
      </c>
    </row>
    <row r="55" spans="1:16" ht="14.05" customHeight="1" x14ac:dyDescent="0.55000000000000004">
      <c r="A55" s="40" t="s">
        <v>99</v>
      </c>
      <c r="B55" s="41">
        <f>0.02*'ACADEMICOS DIC23-NOV24 '!C51</f>
        <v>12122.2</v>
      </c>
      <c r="C55" s="41">
        <f>0.04*'ACADEMICOS DIC23-NOV24 '!C51</f>
        <v>24244.400000000001</v>
      </c>
      <c r="D55" s="41">
        <f>0.06*'ACADEMICOS DIC23-NOV24 '!C51</f>
        <v>36366.6</v>
      </c>
      <c r="E55" s="41">
        <f>0.08*'ACADEMICOS DIC23-NOV24 '!C51</f>
        <v>48488.800000000003</v>
      </c>
      <c r="F55" s="41">
        <f>0.1*'ACADEMICOS DIC23-NOV24 '!C51</f>
        <v>60611</v>
      </c>
      <c r="G55" s="41">
        <f>0.12*'ACADEMICOS DIC23-NOV24 '!C51</f>
        <v>72733.2</v>
      </c>
      <c r="H55" s="41">
        <f>0.14*'ACADEMICOS DIC23-NOV24 '!C51</f>
        <v>84855.400000000009</v>
      </c>
      <c r="I55" s="41">
        <f>0.16*'ACADEMICOS DIC23-NOV24 '!C51</f>
        <v>96977.600000000006</v>
      </c>
      <c r="J55" s="41">
        <f>0.18*'ACADEMICOS DIC23-NOV24 '!C51</f>
        <v>109099.8</v>
      </c>
      <c r="K55" s="41">
        <f>0.2*'ACADEMICOS DIC23-NOV24 '!C51</f>
        <v>121222</v>
      </c>
      <c r="L55" s="41">
        <f>0.22*'ACADEMICOS DIC23-NOV24 '!C51</f>
        <v>133344.20000000001</v>
      </c>
      <c r="M55" s="41">
        <f>0.24*'ACADEMICOS DIC23-NOV24 '!C51</f>
        <v>145466.4</v>
      </c>
      <c r="N55" s="41">
        <f>0.26*'ACADEMICOS DIC23-NOV24 '!C51</f>
        <v>157588.6</v>
      </c>
      <c r="O55" s="41">
        <f>0.28*'ACADEMICOS DIC23-NOV24 '!C51</f>
        <v>169710.80000000002</v>
      </c>
      <c r="P55" s="41">
        <f>0.3*'ACADEMICOS DIC23-NOV24 '!C51</f>
        <v>181833</v>
      </c>
    </row>
    <row r="56" spans="1:16" ht="14.05" customHeight="1" x14ac:dyDescent="0.55000000000000004">
      <c r="A56" s="40" t="s">
        <v>92</v>
      </c>
      <c r="B56" s="41">
        <f>0.02*'ACADEMICOS DIC23-NOV24 '!C52</f>
        <v>11228.300000000001</v>
      </c>
      <c r="C56" s="41">
        <f>0.04*'ACADEMICOS DIC23-NOV24 '!C52</f>
        <v>22456.600000000002</v>
      </c>
      <c r="D56" s="41">
        <f>0.06*'ACADEMICOS DIC23-NOV24 '!C52</f>
        <v>33684.9</v>
      </c>
      <c r="E56" s="41">
        <f>0.08*'ACADEMICOS DIC23-NOV24 '!C52</f>
        <v>44913.200000000004</v>
      </c>
      <c r="F56" s="41">
        <f>0.1*'ACADEMICOS DIC23-NOV24 '!C52</f>
        <v>56141.5</v>
      </c>
      <c r="G56" s="41">
        <f>0.12*'ACADEMICOS DIC23-NOV24 '!C52</f>
        <v>67369.8</v>
      </c>
      <c r="H56" s="41">
        <f>0.14*'ACADEMICOS DIC23-NOV24 '!C52</f>
        <v>78598.100000000006</v>
      </c>
      <c r="I56" s="41">
        <f>0.16*'ACADEMICOS DIC23-NOV24 '!C52</f>
        <v>89826.400000000009</v>
      </c>
      <c r="J56" s="41">
        <f>0.18*'ACADEMICOS DIC23-NOV24 '!C52</f>
        <v>101054.7</v>
      </c>
      <c r="K56" s="41">
        <f>0.2*'ACADEMICOS DIC23-NOV24 '!C52</f>
        <v>112283</v>
      </c>
      <c r="L56" s="41">
        <f>0.22*'ACADEMICOS DIC23-NOV24 '!C52</f>
        <v>123511.3</v>
      </c>
      <c r="M56" s="41">
        <f>0.24*'ACADEMICOS DIC23-NOV24 '!C52</f>
        <v>134739.6</v>
      </c>
      <c r="N56" s="41">
        <f>0.26*'ACADEMICOS DIC23-NOV24 '!C52</f>
        <v>145967.9</v>
      </c>
      <c r="O56" s="41">
        <f>0.28*'ACADEMICOS DIC23-NOV24 '!C52</f>
        <v>157196.20000000001</v>
      </c>
      <c r="P56" s="41">
        <f>0.3*'ACADEMICOS DIC23-NOV24 '!C52</f>
        <v>168424.5</v>
      </c>
    </row>
    <row r="57" spans="1:16" ht="14.05" customHeight="1" x14ac:dyDescent="0.55000000000000004">
      <c r="A57" s="40" t="s">
        <v>93</v>
      </c>
      <c r="B57" s="41">
        <f>0.02*'ACADEMICOS DIC23-NOV24 '!C53</f>
        <v>10392.540000000001</v>
      </c>
      <c r="C57" s="41">
        <f>0.04*'ACADEMICOS DIC23-NOV24 '!C53</f>
        <v>20785.080000000002</v>
      </c>
      <c r="D57" s="41">
        <f>0.06*'ACADEMICOS DIC23-NOV24 '!C53</f>
        <v>31177.62</v>
      </c>
      <c r="E57" s="41">
        <f>0.08*'ACADEMICOS DIC23-NOV24 '!C53</f>
        <v>41570.160000000003</v>
      </c>
      <c r="F57" s="41">
        <f>0.1*'ACADEMICOS DIC23-NOV24 '!C53</f>
        <v>51962.700000000004</v>
      </c>
      <c r="G57" s="41">
        <f>0.12*'ACADEMICOS DIC23-NOV24 '!C53</f>
        <v>62355.24</v>
      </c>
      <c r="H57" s="41">
        <f>0.14*'ACADEMICOS DIC23-NOV24 '!C53</f>
        <v>72747.780000000013</v>
      </c>
      <c r="I57" s="41">
        <f>0.16*'ACADEMICOS DIC23-NOV24 '!C53</f>
        <v>83140.320000000007</v>
      </c>
      <c r="J57" s="41">
        <f>0.18*'ACADEMICOS DIC23-NOV24 '!C53</f>
        <v>93532.86</v>
      </c>
      <c r="K57" s="41">
        <f>0.2*'ACADEMICOS DIC23-NOV24 '!C53</f>
        <v>103925.40000000001</v>
      </c>
      <c r="L57" s="41">
        <f>0.22*'ACADEMICOS DIC23-NOV24 '!C53</f>
        <v>114317.94</v>
      </c>
      <c r="M57" s="41">
        <f>0.24*'ACADEMICOS DIC23-NOV24 '!C53</f>
        <v>124710.48</v>
      </c>
      <c r="N57" s="41">
        <f>0.26*'ACADEMICOS DIC23-NOV24 '!C53</f>
        <v>135103.02000000002</v>
      </c>
      <c r="O57" s="41">
        <f>0.28*'ACADEMICOS DIC23-NOV24 '!C53</f>
        <v>145495.56000000003</v>
      </c>
      <c r="P57" s="41">
        <f>0.3*'ACADEMICOS DIC23-NOV24 '!C53</f>
        <v>155888.1</v>
      </c>
    </row>
    <row r="58" spans="1:16" ht="14.05" customHeight="1" x14ac:dyDescent="0.55000000000000004">
      <c r="A58" s="40" t="s">
        <v>94</v>
      </c>
      <c r="B58" s="41">
        <f>0.02*'ACADEMICOS DIC23-NOV24 '!C54</f>
        <v>9637.4600000000009</v>
      </c>
      <c r="C58" s="41">
        <f>0.04*'ACADEMICOS DIC23-NOV24 '!C54</f>
        <v>19274.920000000002</v>
      </c>
      <c r="D58" s="41">
        <f>0.06*'ACADEMICOS DIC23-NOV24 '!C54</f>
        <v>28912.379999999997</v>
      </c>
      <c r="E58" s="41">
        <f>0.08*'ACADEMICOS DIC23-NOV24 '!C54</f>
        <v>38549.840000000004</v>
      </c>
      <c r="F58" s="41">
        <f>0.1*'ACADEMICOS DIC23-NOV24 '!C54</f>
        <v>48187.3</v>
      </c>
      <c r="G58" s="41">
        <f>0.12*'ACADEMICOS DIC23-NOV24 '!C54</f>
        <v>57824.759999999995</v>
      </c>
      <c r="H58" s="41">
        <f>0.14*'ACADEMICOS DIC23-NOV24 '!C54</f>
        <v>67462.22</v>
      </c>
      <c r="I58" s="41">
        <f>0.16*'ACADEMICOS DIC23-NOV24 '!C54</f>
        <v>77099.680000000008</v>
      </c>
      <c r="J58" s="41">
        <f>0.18*'ACADEMICOS DIC23-NOV24 '!C54</f>
        <v>86737.14</v>
      </c>
      <c r="K58" s="41">
        <f>0.2*'ACADEMICOS DIC23-NOV24 '!C54</f>
        <v>96374.6</v>
      </c>
      <c r="L58" s="41">
        <f>0.22*'ACADEMICOS DIC23-NOV24 '!C54</f>
        <v>106012.06</v>
      </c>
      <c r="M58" s="41">
        <f>0.24*'ACADEMICOS DIC23-NOV24 '!C54</f>
        <v>115649.51999999999</v>
      </c>
      <c r="N58" s="41">
        <f>0.26*'ACADEMICOS DIC23-NOV24 '!C54</f>
        <v>125286.98000000001</v>
      </c>
      <c r="O58" s="41">
        <f>0.28*'ACADEMICOS DIC23-NOV24 '!C54</f>
        <v>134924.44</v>
      </c>
      <c r="P58" s="41">
        <f>0.3*'ACADEMICOS DIC23-NOV24 '!C54</f>
        <v>144561.9</v>
      </c>
    </row>
    <row r="59" spans="1:16" ht="14.05" customHeight="1" x14ac:dyDescent="0.55000000000000004">
      <c r="A59" s="40" t="s">
        <v>100</v>
      </c>
      <c r="B59" s="41">
        <f>0.02*'ACADEMICOS DIC23-NOV24 '!C55</f>
        <v>8996.26</v>
      </c>
      <c r="C59" s="41">
        <f>0.04*'ACADEMICOS DIC23-NOV24 '!C55</f>
        <v>17992.52</v>
      </c>
      <c r="D59" s="41">
        <f>0.06*'ACADEMICOS DIC23-NOV24 '!C55</f>
        <v>26988.78</v>
      </c>
      <c r="E59" s="41">
        <f>0.08*'ACADEMICOS DIC23-NOV24 '!C55</f>
        <v>35985.040000000001</v>
      </c>
      <c r="F59" s="41">
        <f>0.1*'ACADEMICOS DIC23-NOV24 '!C55</f>
        <v>44981.3</v>
      </c>
      <c r="G59" s="41">
        <f>0.12*'ACADEMICOS DIC23-NOV24 '!C55</f>
        <v>53977.56</v>
      </c>
      <c r="H59" s="41">
        <f>0.14*'ACADEMICOS DIC23-NOV24 '!C55</f>
        <v>62973.820000000007</v>
      </c>
      <c r="I59" s="41">
        <f>0.16*'ACADEMICOS DIC23-NOV24 '!C55</f>
        <v>71970.080000000002</v>
      </c>
      <c r="J59" s="41">
        <f>0.18*'ACADEMICOS DIC23-NOV24 '!C55</f>
        <v>80966.34</v>
      </c>
      <c r="K59" s="41">
        <f>0.2*'ACADEMICOS DIC23-NOV24 '!C55</f>
        <v>89962.6</v>
      </c>
      <c r="L59" s="41">
        <f>0.22*'ACADEMICOS DIC23-NOV24 '!C55</f>
        <v>98958.86</v>
      </c>
      <c r="M59" s="41">
        <f>0.24*'ACADEMICOS DIC23-NOV24 '!C55</f>
        <v>107955.12</v>
      </c>
      <c r="N59" s="41">
        <f>0.26*'ACADEMICOS DIC23-NOV24 '!C55</f>
        <v>116951.38</v>
      </c>
      <c r="O59" s="41">
        <f>0.28*'ACADEMICOS DIC23-NOV24 '!C55</f>
        <v>125947.64000000001</v>
      </c>
      <c r="P59" s="41">
        <f>0.3*'ACADEMICOS DIC23-NOV24 '!C55</f>
        <v>134943.9</v>
      </c>
    </row>
    <row r="62" spans="1:16" ht="12" x14ac:dyDescent="0.55000000000000004">
      <c r="A62" s="39" t="s">
        <v>84</v>
      </c>
    </row>
    <row r="64" spans="1:16" ht="12" x14ac:dyDescent="0.55000000000000004">
      <c r="A64" s="39" t="s">
        <v>85</v>
      </c>
    </row>
    <row r="66" spans="1:16" ht="14.25" customHeight="1" x14ac:dyDescent="0.55000000000000004">
      <c r="A66" s="65" t="s">
        <v>11</v>
      </c>
      <c r="B66" s="66">
        <v>1</v>
      </c>
      <c r="C66" s="66">
        <v>2</v>
      </c>
      <c r="D66" s="66">
        <v>3</v>
      </c>
      <c r="E66" s="66">
        <v>4</v>
      </c>
      <c r="F66" s="66">
        <v>5</v>
      </c>
      <c r="G66" s="66">
        <v>6</v>
      </c>
      <c r="H66" s="66">
        <v>7</v>
      </c>
      <c r="I66" s="66">
        <v>8</v>
      </c>
      <c r="J66" s="66">
        <v>9</v>
      </c>
      <c r="K66" s="66">
        <v>10</v>
      </c>
      <c r="L66" s="66">
        <v>11</v>
      </c>
      <c r="M66" s="66">
        <v>12</v>
      </c>
      <c r="N66" s="66">
        <v>13</v>
      </c>
      <c r="O66" s="66">
        <v>14</v>
      </c>
      <c r="P66" s="66">
        <v>15</v>
      </c>
    </row>
    <row r="67" spans="1:16" ht="14.25" customHeight="1" x14ac:dyDescent="0.55000000000000004">
      <c r="A67" s="67"/>
      <c r="B67" s="68">
        <v>0.02</v>
      </c>
      <c r="C67" s="68">
        <v>0.04</v>
      </c>
      <c r="D67" s="68">
        <v>0.06</v>
      </c>
      <c r="E67" s="68">
        <v>0.08</v>
      </c>
      <c r="F67" s="68">
        <v>0.1</v>
      </c>
      <c r="G67" s="68">
        <v>0.12</v>
      </c>
      <c r="H67" s="68">
        <v>0.14000000000000001</v>
      </c>
      <c r="I67" s="68">
        <v>0.16</v>
      </c>
      <c r="J67" s="68">
        <v>0.18</v>
      </c>
      <c r="K67" s="68">
        <v>0.2</v>
      </c>
      <c r="L67" s="68">
        <v>0.22</v>
      </c>
      <c r="M67" s="68">
        <v>0.24</v>
      </c>
      <c r="N67" s="68">
        <v>0.26</v>
      </c>
      <c r="O67" s="68">
        <v>0.28000000000000003</v>
      </c>
      <c r="P67" s="68">
        <v>0.3</v>
      </c>
    </row>
    <row r="68" spans="1:16" ht="14.05" customHeight="1" x14ac:dyDescent="0.55000000000000004">
      <c r="A68" s="40" t="s">
        <v>12</v>
      </c>
      <c r="B68" s="41">
        <f>0.02*'NO ACADEMICOS DIC23-NOV24'!B9</f>
        <v>53700.504294937498</v>
      </c>
      <c r="C68" s="41">
        <f>0.04*'NO ACADEMICOS DIC23-NOV24'!B9</f>
        <v>107401.008589875</v>
      </c>
      <c r="D68" s="41">
        <f>0.06*'NO ACADEMICOS DIC23-NOV24'!B9</f>
        <v>161101.51288481249</v>
      </c>
      <c r="E68" s="41">
        <f>0.08*'NO ACADEMICOS DIC23-NOV24'!B9</f>
        <v>214802.01717974999</v>
      </c>
      <c r="F68" s="41">
        <f>0.1*'NO ACADEMICOS DIC23-NOV24'!B9</f>
        <v>268502.5214746875</v>
      </c>
      <c r="G68" s="41">
        <f>0.12*'NO ACADEMICOS DIC23-NOV24'!B9</f>
        <v>322203.02576962498</v>
      </c>
      <c r="H68" s="41">
        <f>0.14*'NO ACADEMICOS DIC23-NOV24'!B9</f>
        <v>375903.53006456251</v>
      </c>
      <c r="I68" s="41">
        <f>0.16*'NO ACADEMICOS DIC23-NOV24'!B9</f>
        <v>429604.03435949999</v>
      </c>
      <c r="J68" s="41">
        <f>0.18*'NO ACADEMICOS DIC23-NOV24'!B9</f>
        <v>483304.53865443746</v>
      </c>
      <c r="K68" s="41">
        <f>0.2*'NO ACADEMICOS DIC23-NOV24'!B9</f>
        <v>537005.042949375</v>
      </c>
      <c r="L68" s="41">
        <f>0.22*'NO ACADEMICOS DIC23-NOV24'!B9</f>
        <v>590705.54724431247</v>
      </c>
      <c r="M68" s="41">
        <f>0.24*'NO ACADEMICOS DIC23-NOV24'!B9</f>
        <v>644406.05153924995</v>
      </c>
      <c r="N68" s="41">
        <f>0.26*'NO ACADEMICOS DIC23-NOV24'!B9</f>
        <v>698106.55583418743</v>
      </c>
      <c r="O68" s="41">
        <f>0.28*'NO ACADEMICOS DIC23-NOV24'!B9</f>
        <v>751807.06012912502</v>
      </c>
      <c r="P68" s="41">
        <f>0.3*'NO ACADEMICOS DIC23-NOV24'!B9</f>
        <v>805507.56442406238</v>
      </c>
    </row>
    <row r="69" spans="1:16" ht="14.05" customHeight="1" x14ac:dyDescent="0.55000000000000004">
      <c r="A69" s="40" t="s">
        <v>13</v>
      </c>
      <c r="B69" s="41">
        <f>0.02*'NO ACADEMICOS DIC23-NOV24'!B10</f>
        <v>50683.82</v>
      </c>
      <c r="C69" s="41">
        <f>0.04*'NO ACADEMICOS DIC23-NOV24'!B10</f>
        <v>101367.64</v>
      </c>
      <c r="D69" s="41">
        <f>0.06*'NO ACADEMICOS DIC23-NOV24'!B10</f>
        <v>152051.46</v>
      </c>
      <c r="E69" s="41">
        <f>0.08*'NO ACADEMICOS DIC23-NOV24'!B10</f>
        <v>202735.28</v>
      </c>
      <c r="F69" s="41">
        <f>0.1*'NO ACADEMICOS DIC23-NOV24'!B10</f>
        <v>253419.1</v>
      </c>
      <c r="G69" s="41">
        <f>0.12*'NO ACADEMICOS DIC23-NOV24'!B10</f>
        <v>304102.92</v>
      </c>
      <c r="H69" s="41">
        <f>0.14*'NO ACADEMICOS DIC23-NOV24'!B10</f>
        <v>354786.74000000005</v>
      </c>
      <c r="I69" s="41">
        <f>0.16*'NO ACADEMICOS DIC23-NOV24'!B10</f>
        <v>405470.56</v>
      </c>
      <c r="J69" s="41">
        <f>0.18*'NO ACADEMICOS DIC23-NOV24'!B10</f>
        <v>456154.38</v>
      </c>
      <c r="K69" s="41">
        <f>0.2*'NO ACADEMICOS DIC23-NOV24'!B10</f>
        <v>506838.2</v>
      </c>
      <c r="L69" s="41">
        <f>0.22*'NO ACADEMICOS DIC23-NOV24'!B10</f>
        <v>557522.02</v>
      </c>
      <c r="M69" s="41">
        <f>0.24*'NO ACADEMICOS DIC23-NOV24'!B10</f>
        <v>608205.84</v>
      </c>
      <c r="N69" s="41">
        <f>0.26*'NO ACADEMICOS DIC23-NOV24'!B10</f>
        <v>658889.66</v>
      </c>
      <c r="O69" s="41">
        <f>0.28*'NO ACADEMICOS DIC23-NOV24'!B10</f>
        <v>709573.4800000001</v>
      </c>
      <c r="P69" s="41">
        <f>0.3*'NO ACADEMICOS DIC23-NOV24'!B10</f>
        <v>760257.29999999993</v>
      </c>
    </row>
    <row r="70" spans="1:16" ht="14.05" customHeight="1" x14ac:dyDescent="0.55000000000000004">
      <c r="A70" s="40" t="s">
        <v>14</v>
      </c>
      <c r="B70" s="41">
        <f>0.02*'NO ACADEMICOS DIC23-NOV24'!B11</f>
        <v>43773.88</v>
      </c>
      <c r="C70" s="41">
        <f>0.04*'NO ACADEMICOS DIC23-NOV24'!B11</f>
        <v>87547.76</v>
      </c>
      <c r="D70" s="41">
        <f>0.06*'NO ACADEMICOS DIC23-NOV24'!B11</f>
        <v>131321.63999999998</v>
      </c>
      <c r="E70" s="41">
        <f>0.08*'NO ACADEMICOS DIC23-NOV24'!B11</f>
        <v>175095.52</v>
      </c>
      <c r="F70" s="41">
        <f>0.1*'NO ACADEMICOS DIC23-NOV24'!B11</f>
        <v>218869.40000000002</v>
      </c>
      <c r="G70" s="41">
        <f>0.12*'NO ACADEMICOS DIC23-NOV24'!B11</f>
        <v>262643.27999999997</v>
      </c>
      <c r="H70" s="41">
        <f>0.14*'NO ACADEMICOS DIC23-NOV24'!B11</f>
        <v>306417.16000000003</v>
      </c>
      <c r="I70" s="41">
        <f>0.16*'NO ACADEMICOS DIC23-NOV24'!B11</f>
        <v>350191.04</v>
      </c>
      <c r="J70" s="41">
        <f>0.18*'NO ACADEMICOS DIC23-NOV24'!B11</f>
        <v>393964.92</v>
      </c>
      <c r="K70" s="41">
        <f>0.2*'NO ACADEMICOS DIC23-NOV24'!B11</f>
        <v>437738.80000000005</v>
      </c>
      <c r="L70" s="41">
        <f>0.22*'NO ACADEMICOS DIC23-NOV24'!B11</f>
        <v>481512.68</v>
      </c>
      <c r="M70" s="41">
        <f>0.24*'NO ACADEMICOS DIC23-NOV24'!B11</f>
        <v>525286.55999999994</v>
      </c>
      <c r="N70" s="41">
        <f>0.26*'NO ACADEMICOS DIC23-NOV24'!B11</f>
        <v>569060.44000000006</v>
      </c>
      <c r="O70" s="41">
        <f>0.28*'NO ACADEMICOS DIC23-NOV24'!B11</f>
        <v>612834.32000000007</v>
      </c>
      <c r="P70" s="41">
        <f>0.3*'NO ACADEMICOS DIC23-NOV24'!B11</f>
        <v>656608.19999999995</v>
      </c>
    </row>
    <row r="71" spans="1:16" ht="14.05" customHeight="1" x14ac:dyDescent="0.55000000000000004">
      <c r="A71" s="40" t="s">
        <v>15</v>
      </c>
      <c r="B71" s="41">
        <f>0.02*'NO ACADEMICOS DIC23-NOV24'!B12</f>
        <v>40021.56</v>
      </c>
      <c r="C71" s="41">
        <f>0.04*'NO ACADEMICOS DIC23-NOV24'!B12</f>
        <v>80043.12</v>
      </c>
      <c r="D71" s="41">
        <f>0.06*'NO ACADEMICOS DIC23-NOV24'!B12</f>
        <v>120064.68</v>
      </c>
      <c r="E71" s="41">
        <f>0.08*'NO ACADEMICOS DIC23-NOV24'!B12</f>
        <v>160086.24</v>
      </c>
      <c r="F71" s="41">
        <f>0.1*'NO ACADEMICOS DIC23-NOV24'!B12</f>
        <v>200107.80000000002</v>
      </c>
      <c r="G71" s="41">
        <f>0.12*'NO ACADEMICOS DIC23-NOV24'!B12</f>
        <v>240129.36</v>
      </c>
      <c r="H71" s="41">
        <f>0.14*'NO ACADEMICOS DIC23-NOV24'!B12</f>
        <v>280150.92000000004</v>
      </c>
      <c r="I71" s="41">
        <f>0.16*'NO ACADEMICOS DIC23-NOV24'!B12</f>
        <v>320172.48</v>
      </c>
      <c r="J71" s="41">
        <f>0.18*'NO ACADEMICOS DIC23-NOV24'!B12</f>
        <v>360194.04</v>
      </c>
      <c r="K71" s="41">
        <f>0.2*'NO ACADEMICOS DIC23-NOV24'!B12</f>
        <v>400215.60000000003</v>
      </c>
      <c r="L71" s="41">
        <f>0.22*'NO ACADEMICOS DIC23-NOV24'!B12</f>
        <v>440237.16</v>
      </c>
      <c r="M71" s="41">
        <f>0.24*'NO ACADEMICOS DIC23-NOV24'!B12</f>
        <v>480258.72</v>
      </c>
      <c r="N71" s="41">
        <f>0.26*'NO ACADEMICOS DIC23-NOV24'!B12</f>
        <v>520280.28</v>
      </c>
      <c r="O71" s="41">
        <f>0.28*'NO ACADEMICOS DIC23-NOV24'!B12</f>
        <v>560301.84000000008</v>
      </c>
      <c r="P71" s="41">
        <f>0.3*'NO ACADEMICOS DIC23-NOV24'!B12</f>
        <v>600323.4</v>
      </c>
    </row>
    <row r="72" spans="1:16" ht="14.05" customHeight="1" x14ac:dyDescent="0.55000000000000004">
      <c r="A72" s="40" t="s">
        <v>16</v>
      </c>
      <c r="B72" s="41">
        <f>0.02*'NO ACADEMICOS DIC23-NOV24'!B13</f>
        <v>36298.400000000001</v>
      </c>
      <c r="C72" s="41">
        <f>0.04*'NO ACADEMICOS DIC23-NOV24'!B13</f>
        <v>72596.800000000003</v>
      </c>
      <c r="D72" s="41">
        <f>0.06*'NO ACADEMICOS DIC23-NOV24'!B13</f>
        <v>108895.2</v>
      </c>
      <c r="E72" s="41">
        <f>0.08*'NO ACADEMICOS DIC23-NOV24'!B13</f>
        <v>145193.60000000001</v>
      </c>
      <c r="F72" s="41">
        <f>0.1*'NO ACADEMICOS DIC23-NOV24'!B13</f>
        <v>181492</v>
      </c>
      <c r="G72" s="41">
        <f>0.12*'NO ACADEMICOS DIC23-NOV24'!B13</f>
        <v>217790.4</v>
      </c>
      <c r="H72" s="41">
        <f>0.14*'NO ACADEMICOS DIC23-NOV24'!B13</f>
        <v>254088.80000000002</v>
      </c>
      <c r="I72" s="41">
        <f>0.16*'NO ACADEMICOS DIC23-NOV24'!B13</f>
        <v>290387.20000000001</v>
      </c>
      <c r="J72" s="41">
        <f>0.18*'NO ACADEMICOS DIC23-NOV24'!B13</f>
        <v>326685.59999999998</v>
      </c>
      <c r="K72" s="41">
        <f>0.2*'NO ACADEMICOS DIC23-NOV24'!B13</f>
        <v>362984</v>
      </c>
      <c r="L72" s="41">
        <f>0.22*'NO ACADEMICOS DIC23-NOV24'!B13</f>
        <v>399282.4</v>
      </c>
      <c r="M72" s="41">
        <f>0.24*'NO ACADEMICOS DIC23-NOV24'!B13</f>
        <v>435580.8</v>
      </c>
      <c r="N72" s="41">
        <f>0.26*'NO ACADEMICOS DIC23-NOV24'!B13</f>
        <v>471879.2</v>
      </c>
      <c r="O72" s="41">
        <f>0.28*'NO ACADEMICOS DIC23-NOV24'!B13</f>
        <v>508177.60000000003</v>
      </c>
      <c r="P72" s="41">
        <f>0.3*'NO ACADEMICOS DIC23-NOV24'!B13</f>
        <v>544476</v>
      </c>
    </row>
    <row r="73" spans="1:16" ht="14.05" customHeight="1" x14ac:dyDescent="0.55000000000000004">
      <c r="A73" s="40" t="s">
        <v>17</v>
      </c>
      <c r="B73" s="41">
        <f>0.02*'NO ACADEMICOS DIC23-NOV24'!B14</f>
        <v>28595.96</v>
      </c>
      <c r="C73" s="41">
        <f>0.04*'NO ACADEMICOS DIC23-NOV24'!B14</f>
        <v>57191.92</v>
      </c>
      <c r="D73" s="41">
        <f>0.06*'NO ACADEMICOS DIC23-NOV24'!B14</f>
        <v>85787.87999999999</v>
      </c>
      <c r="E73" s="41">
        <f>0.08*'NO ACADEMICOS DIC23-NOV24'!B14</f>
        <v>114383.84</v>
      </c>
      <c r="F73" s="41">
        <f>0.1*'NO ACADEMICOS DIC23-NOV24'!B14</f>
        <v>142979.80000000002</v>
      </c>
      <c r="G73" s="41">
        <f>0.12*'NO ACADEMICOS DIC23-NOV24'!B14</f>
        <v>171575.75999999998</v>
      </c>
      <c r="H73" s="41">
        <f>0.14*'NO ACADEMICOS DIC23-NOV24'!B14</f>
        <v>200171.72000000003</v>
      </c>
      <c r="I73" s="41">
        <f>0.16*'NO ACADEMICOS DIC23-NOV24'!B14</f>
        <v>228767.68</v>
      </c>
      <c r="J73" s="41">
        <f>0.18*'NO ACADEMICOS DIC23-NOV24'!B14</f>
        <v>257363.63999999998</v>
      </c>
      <c r="K73" s="41">
        <f>0.2*'NO ACADEMICOS DIC23-NOV24'!B14</f>
        <v>285959.60000000003</v>
      </c>
      <c r="L73" s="41">
        <f>0.22*'NO ACADEMICOS DIC23-NOV24'!B14</f>
        <v>314555.56</v>
      </c>
      <c r="M73" s="41">
        <f>0.24*'NO ACADEMICOS DIC23-NOV24'!B14</f>
        <v>343151.51999999996</v>
      </c>
      <c r="N73" s="41">
        <f>0.26*'NO ACADEMICOS DIC23-NOV24'!B14</f>
        <v>371747.48000000004</v>
      </c>
      <c r="O73" s="41">
        <f>0.28*'NO ACADEMICOS DIC23-NOV24'!B14</f>
        <v>400343.44000000006</v>
      </c>
      <c r="P73" s="41">
        <f>0.3*'NO ACADEMICOS DIC23-NOV24'!B14</f>
        <v>428939.39999999997</v>
      </c>
    </row>
    <row r="74" spans="1:16" ht="14.05" customHeight="1" x14ac:dyDescent="0.55000000000000004">
      <c r="A74" s="40" t="s">
        <v>18</v>
      </c>
      <c r="B74" s="41">
        <f>0.02*'NO ACADEMICOS DIC23-NOV24'!B15</f>
        <v>20893.54</v>
      </c>
      <c r="C74" s="41">
        <f>0.04*'NO ACADEMICOS DIC23-NOV24'!B15</f>
        <v>41787.08</v>
      </c>
      <c r="D74" s="41">
        <f>0.06*'NO ACADEMICOS DIC23-NOV24'!B15</f>
        <v>62680.619999999995</v>
      </c>
      <c r="E74" s="41">
        <f>0.08*'NO ACADEMICOS DIC23-NOV24'!B15</f>
        <v>83574.16</v>
      </c>
      <c r="F74" s="41">
        <f>0.1*'NO ACADEMICOS DIC23-NOV24'!B15</f>
        <v>104467.70000000001</v>
      </c>
      <c r="G74" s="41">
        <f>0.12*'NO ACADEMICOS DIC23-NOV24'!B15</f>
        <v>125361.23999999999</v>
      </c>
      <c r="H74" s="41">
        <f>0.14*'NO ACADEMICOS DIC23-NOV24'!B15</f>
        <v>146254.78000000003</v>
      </c>
      <c r="I74" s="41">
        <f>0.16*'NO ACADEMICOS DIC23-NOV24'!B15</f>
        <v>167148.32</v>
      </c>
      <c r="J74" s="41">
        <f>0.18*'NO ACADEMICOS DIC23-NOV24'!B15</f>
        <v>188041.86</v>
      </c>
      <c r="K74" s="41">
        <f>0.2*'NO ACADEMICOS DIC23-NOV24'!B15</f>
        <v>208935.40000000002</v>
      </c>
      <c r="L74" s="41">
        <f>0.22*'NO ACADEMICOS DIC23-NOV24'!B15</f>
        <v>229828.94</v>
      </c>
      <c r="M74" s="41">
        <f>0.24*'NO ACADEMICOS DIC23-NOV24'!B15</f>
        <v>250722.47999999998</v>
      </c>
      <c r="N74" s="41">
        <f>0.26*'NO ACADEMICOS DIC23-NOV24'!B15</f>
        <v>271616.02</v>
      </c>
      <c r="O74" s="41">
        <f>0.28*'NO ACADEMICOS DIC23-NOV24'!B15</f>
        <v>292509.56000000006</v>
      </c>
      <c r="P74" s="41">
        <f>0.3*'NO ACADEMICOS DIC23-NOV24'!B15</f>
        <v>313403.09999999998</v>
      </c>
    </row>
    <row r="76" spans="1:16" ht="12" x14ac:dyDescent="0.55000000000000004">
      <c r="A76" s="39" t="s">
        <v>86</v>
      </c>
    </row>
    <row r="78" spans="1:16" ht="11.7" customHeight="1" x14ac:dyDescent="0.55000000000000004">
      <c r="A78" s="65" t="s">
        <v>11</v>
      </c>
      <c r="B78" s="66">
        <v>1</v>
      </c>
      <c r="C78" s="66">
        <v>2</v>
      </c>
      <c r="D78" s="66">
        <v>3</v>
      </c>
      <c r="E78" s="66">
        <v>4</v>
      </c>
      <c r="F78" s="66">
        <v>5</v>
      </c>
      <c r="G78" s="66">
        <v>6</v>
      </c>
      <c r="H78" s="66">
        <v>7</v>
      </c>
      <c r="I78" s="66">
        <v>8</v>
      </c>
      <c r="J78" s="66">
        <v>9</v>
      </c>
      <c r="K78" s="66">
        <v>10</v>
      </c>
      <c r="L78" s="66">
        <v>11</v>
      </c>
      <c r="M78" s="66">
        <v>12</v>
      </c>
      <c r="N78" s="66">
        <v>13</v>
      </c>
      <c r="O78" s="66">
        <v>14</v>
      </c>
      <c r="P78" s="66">
        <v>15</v>
      </c>
    </row>
    <row r="79" spans="1:16" x14ac:dyDescent="0.55000000000000004">
      <c r="A79" s="67"/>
      <c r="B79" s="68">
        <v>0.02</v>
      </c>
      <c r="C79" s="68">
        <v>0.04</v>
      </c>
      <c r="D79" s="68">
        <v>0.06</v>
      </c>
      <c r="E79" s="68">
        <v>0.08</v>
      </c>
      <c r="F79" s="68">
        <v>0.1</v>
      </c>
      <c r="G79" s="68">
        <v>0.12</v>
      </c>
      <c r="H79" s="68">
        <v>0.14000000000000001</v>
      </c>
      <c r="I79" s="68">
        <v>0.16</v>
      </c>
      <c r="J79" s="68">
        <v>0.18</v>
      </c>
      <c r="K79" s="68">
        <v>0.2</v>
      </c>
      <c r="L79" s="68">
        <v>0.22</v>
      </c>
      <c r="M79" s="68">
        <v>0.24</v>
      </c>
      <c r="N79" s="68">
        <v>0.26</v>
      </c>
      <c r="O79" s="68">
        <v>0.28000000000000003</v>
      </c>
      <c r="P79" s="68">
        <v>0.3</v>
      </c>
    </row>
    <row r="80" spans="1:16" ht="14.05" customHeight="1" x14ac:dyDescent="0.55000000000000004">
      <c r="A80" s="40" t="s">
        <v>18</v>
      </c>
      <c r="B80" s="41">
        <f>0.02*'NO ACADEMICOS DIC23-NOV24'!B21</f>
        <v>18061.12</v>
      </c>
      <c r="C80" s="41">
        <f>0.04*'NO ACADEMICOS DIC23-NOV24'!B21</f>
        <v>36122.239999999998</v>
      </c>
      <c r="D80" s="41">
        <f>0.06*'NO ACADEMICOS DIC23-NOV24'!B21</f>
        <v>54183.360000000001</v>
      </c>
      <c r="E80" s="41">
        <f>0.08*'NO ACADEMICOS DIC23-NOV24'!B21</f>
        <v>72244.479999999996</v>
      </c>
      <c r="F80" s="41">
        <f>0.1*'NO ACADEMICOS DIC23-NOV24'!B21</f>
        <v>90305.600000000006</v>
      </c>
      <c r="G80" s="41">
        <f>0.12*'NO ACADEMICOS DIC23-NOV24'!B21</f>
        <v>108366.72</v>
      </c>
      <c r="H80" s="41">
        <f>0.14*'NO ACADEMICOS DIC23-NOV24'!B21</f>
        <v>126427.84000000001</v>
      </c>
      <c r="I80" s="41">
        <f>0.16*'NO ACADEMICOS DIC23-NOV24'!B21</f>
        <v>144488.95999999999</v>
      </c>
      <c r="J80" s="41">
        <f>0.18*'NO ACADEMICOS DIC23-NOV24'!B21</f>
        <v>162550.07999999999</v>
      </c>
      <c r="K80" s="41">
        <f>0.2*'NO ACADEMICOS DIC23-NOV24'!B21</f>
        <v>180611.20000000001</v>
      </c>
      <c r="L80" s="41">
        <f>0.22*'NO ACADEMICOS DIC23-NOV24'!B21</f>
        <v>198672.32</v>
      </c>
      <c r="M80" s="41">
        <f>0.24*'NO ACADEMICOS DIC23-NOV24'!B21</f>
        <v>216733.44</v>
      </c>
      <c r="N80" s="41">
        <f>0.26*'NO ACADEMICOS DIC23-NOV24'!B21</f>
        <v>234794.56</v>
      </c>
      <c r="O80" s="41">
        <f>0.28*'NO ACADEMICOS DIC23-NOV24'!B21</f>
        <v>252855.68000000002</v>
      </c>
      <c r="P80" s="41">
        <f>0.3*'NO ACADEMICOS DIC23-NOV24'!B21</f>
        <v>270916.8</v>
      </c>
    </row>
    <row r="81" spans="1:16" ht="14.05" customHeight="1" x14ac:dyDescent="0.55000000000000004">
      <c r="A81" s="40" t="s">
        <v>19</v>
      </c>
      <c r="B81" s="41">
        <f>0.02*'NO ACADEMICOS DIC23-NOV24'!B22</f>
        <v>15735</v>
      </c>
      <c r="C81" s="41">
        <f>0.04*'NO ACADEMICOS DIC23-NOV24'!B22</f>
        <v>31470</v>
      </c>
      <c r="D81" s="41">
        <f>0.06*'NO ACADEMICOS DIC23-NOV24'!B22</f>
        <v>47205</v>
      </c>
      <c r="E81" s="41">
        <f>0.08*'NO ACADEMICOS DIC23-NOV24'!B22</f>
        <v>62940</v>
      </c>
      <c r="F81" s="41">
        <f>0.1*'NO ACADEMICOS DIC23-NOV24'!B22</f>
        <v>78675</v>
      </c>
      <c r="G81" s="41">
        <f>0.12*'NO ACADEMICOS DIC23-NOV24'!B22</f>
        <v>94410</v>
      </c>
      <c r="H81" s="41">
        <f>0.14*'NO ACADEMICOS DIC23-NOV24'!B22</f>
        <v>110145.00000000001</v>
      </c>
      <c r="I81" s="41">
        <f>0.16*'NO ACADEMICOS DIC23-NOV24'!B22</f>
        <v>125880</v>
      </c>
      <c r="J81" s="41">
        <f>0.18*'NO ACADEMICOS DIC23-NOV24'!B22</f>
        <v>141615</v>
      </c>
      <c r="K81" s="41">
        <f>0.2*'NO ACADEMICOS DIC23-NOV24'!B22</f>
        <v>157350</v>
      </c>
      <c r="L81" s="41">
        <f>0.22*'NO ACADEMICOS DIC23-NOV24'!B22</f>
        <v>173085</v>
      </c>
      <c r="M81" s="41">
        <f>0.24*'NO ACADEMICOS DIC23-NOV24'!B22</f>
        <v>188820</v>
      </c>
      <c r="N81" s="41">
        <f>0.26*'NO ACADEMICOS DIC23-NOV24'!B22</f>
        <v>204555</v>
      </c>
      <c r="O81" s="41">
        <f>0.28*'NO ACADEMICOS DIC23-NOV24'!B22</f>
        <v>220290.00000000003</v>
      </c>
      <c r="P81" s="41">
        <f>0.3*'NO ACADEMICOS DIC23-NOV24'!B22</f>
        <v>236025</v>
      </c>
    </row>
    <row r="82" spans="1:16" ht="14.05" customHeight="1" x14ac:dyDescent="0.55000000000000004">
      <c r="A82" s="40" t="s">
        <v>20</v>
      </c>
      <c r="B82" s="41">
        <f>0.02*'NO ACADEMICOS DIC23-NOV24'!B23</f>
        <v>14913.66</v>
      </c>
      <c r="C82" s="41">
        <f>0.04*'NO ACADEMICOS DIC23-NOV24'!B23</f>
        <v>29827.32</v>
      </c>
      <c r="D82" s="41">
        <f>0.06*'NO ACADEMICOS DIC23-NOV24'!B23</f>
        <v>44740.979999999996</v>
      </c>
      <c r="E82" s="41">
        <f>0.08*'NO ACADEMICOS DIC23-NOV24'!B23</f>
        <v>59654.64</v>
      </c>
      <c r="F82" s="41">
        <f>0.1*'NO ACADEMICOS DIC23-NOV24'!B23</f>
        <v>74568.3</v>
      </c>
      <c r="G82" s="41">
        <f>0.12*'NO ACADEMICOS DIC23-NOV24'!B23</f>
        <v>89481.959999999992</v>
      </c>
      <c r="H82" s="41">
        <f>0.14*'NO ACADEMICOS DIC23-NOV24'!B23</f>
        <v>104395.62000000001</v>
      </c>
      <c r="I82" s="41">
        <f>0.16*'NO ACADEMICOS DIC23-NOV24'!B23</f>
        <v>119309.28</v>
      </c>
      <c r="J82" s="41">
        <f>0.18*'NO ACADEMICOS DIC23-NOV24'!B23</f>
        <v>134222.94</v>
      </c>
      <c r="K82" s="41">
        <f>0.2*'NO ACADEMICOS DIC23-NOV24'!B23</f>
        <v>149136.6</v>
      </c>
      <c r="L82" s="41">
        <f>0.22*'NO ACADEMICOS DIC23-NOV24'!B23</f>
        <v>164050.26</v>
      </c>
      <c r="M82" s="41">
        <f>0.24*'NO ACADEMICOS DIC23-NOV24'!B23</f>
        <v>178963.91999999998</v>
      </c>
      <c r="N82" s="41">
        <f>0.26*'NO ACADEMICOS DIC23-NOV24'!B23</f>
        <v>193877.58000000002</v>
      </c>
      <c r="O82" s="41">
        <f>0.28*'NO ACADEMICOS DIC23-NOV24'!B23</f>
        <v>208791.24000000002</v>
      </c>
      <c r="P82" s="41">
        <f>0.3*'NO ACADEMICOS DIC23-NOV24'!B23</f>
        <v>223704.9</v>
      </c>
    </row>
    <row r="83" spans="1:16" ht="14.05" customHeight="1" x14ac:dyDescent="0.55000000000000004">
      <c r="A83" s="40" t="s">
        <v>21</v>
      </c>
      <c r="B83" s="41">
        <f>0.02*'NO ACADEMICOS DIC23-NOV24'!B24</f>
        <v>14135.08</v>
      </c>
      <c r="C83" s="41">
        <f>0.04*'NO ACADEMICOS DIC23-NOV24'!B24</f>
        <v>28270.16</v>
      </c>
      <c r="D83" s="41">
        <f>0.06*'NO ACADEMICOS DIC23-NOV24'!B24</f>
        <v>42405.24</v>
      </c>
      <c r="E83" s="41">
        <f>0.08*'NO ACADEMICOS DIC23-NOV24'!B24</f>
        <v>56540.32</v>
      </c>
      <c r="F83" s="41">
        <f>0.1*'NO ACADEMICOS DIC23-NOV24'!B24</f>
        <v>70675.400000000009</v>
      </c>
      <c r="G83" s="41">
        <f>0.12*'NO ACADEMICOS DIC23-NOV24'!B24</f>
        <v>84810.48</v>
      </c>
      <c r="H83" s="41">
        <f>0.14*'NO ACADEMICOS DIC23-NOV24'!B24</f>
        <v>98945.560000000012</v>
      </c>
      <c r="I83" s="41">
        <f>0.16*'NO ACADEMICOS DIC23-NOV24'!B24</f>
        <v>113080.64</v>
      </c>
      <c r="J83" s="41">
        <f>0.18*'NO ACADEMICOS DIC23-NOV24'!B24</f>
        <v>127215.72</v>
      </c>
      <c r="K83" s="41">
        <f>0.2*'NO ACADEMICOS DIC23-NOV24'!B24</f>
        <v>141350.80000000002</v>
      </c>
      <c r="L83" s="41">
        <f>0.22*'NO ACADEMICOS DIC23-NOV24'!B24</f>
        <v>155485.88</v>
      </c>
      <c r="M83" s="41">
        <f>0.24*'NO ACADEMICOS DIC23-NOV24'!B24</f>
        <v>169620.96</v>
      </c>
      <c r="N83" s="41">
        <f>0.26*'NO ACADEMICOS DIC23-NOV24'!B24</f>
        <v>183756.04</v>
      </c>
      <c r="O83" s="41">
        <f>0.28*'NO ACADEMICOS DIC23-NOV24'!B24</f>
        <v>197891.12000000002</v>
      </c>
      <c r="P83" s="41">
        <f>0.3*'NO ACADEMICOS DIC23-NOV24'!B24</f>
        <v>212026.19999999998</v>
      </c>
    </row>
    <row r="84" spans="1:16" ht="14.05" customHeight="1" x14ac:dyDescent="0.55000000000000004">
      <c r="A84" s="40" t="s">
        <v>22</v>
      </c>
      <c r="B84" s="41">
        <f>0.02*'NO ACADEMICOS DIC23-NOV24'!B25</f>
        <v>13396.98</v>
      </c>
      <c r="C84" s="41">
        <f>0.04*'NO ACADEMICOS DIC23-NOV24'!B25</f>
        <v>26793.96</v>
      </c>
      <c r="D84" s="41">
        <f>0.06*'NO ACADEMICOS DIC23-NOV24'!B25</f>
        <v>40190.939999999995</v>
      </c>
      <c r="E84" s="41">
        <f>0.08*'NO ACADEMICOS DIC23-NOV24'!B25</f>
        <v>53587.92</v>
      </c>
      <c r="F84" s="41">
        <f>0.1*'NO ACADEMICOS DIC23-NOV24'!B25</f>
        <v>66984.900000000009</v>
      </c>
      <c r="G84" s="41">
        <f>0.12*'NO ACADEMICOS DIC23-NOV24'!B25</f>
        <v>80381.87999999999</v>
      </c>
      <c r="H84" s="41">
        <f>0.14*'NO ACADEMICOS DIC23-NOV24'!B25</f>
        <v>93778.860000000015</v>
      </c>
      <c r="I84" s="41">
        <f>0.16*'NO ACADEMICOS DIC23-NOV24'!B25</f>
        <v>107175.84</v>
      </c>
      <c r="J84" s="41">
        <f>0.18*'NO ACADEMICOS DIC23-NOV24'!B25</f>
        <v>120572.81999999999</v>
      </c>
      <c r="K84" s="41">
        <f>0.2*'NO ACADEMICOS DIC23-NOV24'!B25</f>
        <v>133969.80000000002</v>
      </c>
      <c r="L84" s="41">
        <f>0.22*'NO ACADEMICOS DIC23-NOV24'!B25</f>
        <v>147366.78</v>
      </c>
      <c r="M84" s="41">
        <f>0.24*'NO ACADEMICOS DIC23-NOV24'!B25</f>
        <v>160763.75999999998</v>
      </c>
      <c r="N84" s="41">
        <f>0.26*'NO ACADEMICOS DIC23-NOV24'!B25</f>
        <v>174160.74000000002</v>
      </c>
      <c r="O84" s="41">
        <f>0.28*'NO ACADEMICOS DIC23-NOV24'!B25</f>
        <v>187557.72000000003</v>
      </c>
      <c r="P84" s="41">
        <f>0.3*'NO ACADEMICOS DIC23-NOV24'!B25</f>
        <v>200954.69999999998</v>
      </c>
    </row>
    <row r="85" spans="1:16" ht="14.05" customHeight="1" x14ac:dyDescent="0.55000000000000004">
      <c r="A85" s="40" t="s">
        <v>23</v>
      </c>
      <c r="B85" s="41">
        <f>0.02*'NO ACADEMICOS DIC23-NOV24'!B26</f>
        <v>12697.52</v>
      </c>
      <c r="C85" s="41">
        <f>0.04*'NO ACADEMICOS DIC23-NOV24'!B26</f>
        <v>25395.040000000001</v>
      </c>
      <c r="D85" s="41">
        <f>0.06*'NO ACADEMICOS DIC23-NOV24'!B26</f>
        <v>38092.559999999998</v>
      </c>
      <c r="E85" s="41">
        <f>0.08*'NO ACADEMICOS DIC23-NOV24'!B26</f>
        <v>50790.080000000002</v>
      </c>
      <c r="F85" s="41">
        <f>0.1*'NO ACADEMICOS DIC23-NOV24'!B26</f>
        <v>63487.600000000006</v>
      </c>
      <c r="G85" s="41">
        <f>0.12*'NO ACADEMICOS DIC23-NOV24'!B26</f>
        <v>76185.119999999995</v>
      </c>
      <c r="H85" s="41">
        <f>0.14*'NO ACADEMICOS DIC23-NOV24'!B26</f>
        <v>88882.640000000014</v>
      </c>
      <c r="I85" s="41">
        <f>0.16*'NO ACADEMICOS DIC23-NOV24'!B26</f>
        <v>101580.16</v>
      </c>
      <c r="J85" s="41">
        <f>0.18*'NO ACADEMICOS DIC23-NOV24'!B26</f>
        <v>114277.68</v>
      </c>
      <c r="K85" s="41">
        <f>0.2*'NO ACADEMICOS DIC23-NOV24'!B26</f>
        <v>126975.20000000001</v>
      </c>
      <c r="L85" s="41">
        <f>0.22*'NO ACADEMICOS DIC23-NOV24'!B26</f>
        <v>139672.72</v>
      </c>
      <c r="M85" s="41">
        <f>0.24*'NO ACADEMICOS DIC23-NOV24'!B26</f>
        <v>152370.23999999999</v>
      </c>
      <c r="N85" s="41">
        <f>0.26*'NO ACADEMICOS DIC23-NOV24'!B26</f>
        <v>165067.76</v>
      </c>
      <c r="O85" s="41">
        <f>0.28*'NO ACADEMICOS DIC23-NOV24'!B26</f>
        <v>177765.28000000003</v>
      </c>
      <c r="P85" s="41">
        <f>0.3*'NO ACADEMICOS DIC23-NOV24'!B26</f>
        <v>190462.8</v>
      </c>
    </row>
    <row r="86" spans="1:16" ht="14.05" customHeight="1" x14ac:dyDescent="0.55000000000000004">
      <c r="A86" s="40" t="s">
        <v>24</v>
      </c>
      <c r="B86" s="41">
        <f>0.02*'NO ACADEMICOS DIC23-NOV24'!B27</f>
        <v>12034.98</v>
      </c>
      <c r="C86" s="41">
        <f>0.04*'NO ACADEMICOS DIC23-NOV24'!B27</f>
        <v>24069.96</v>
      </c>
      <c r="D86" s="41">
        <f>0.06*'NO ACADEMICOS DIC23-NOV24'!B27</f>
        <v>36104.939999999995</v>
      </c>
      <c r="E86" s="41">
        <f>0.08*'NO ACADEMICOS DIC23-NOV24'!B27</f>
        <v>48139.92</v>
      </c>
      <c r="F86" s="41">
        <f>0.1*'NO ACADEMICOS DIC23-NOV24'!B27</f>
        <v>60174.9</v>
      </c>
      <c r="G86" s="41">
        <f>0.12*'NO ACADEMICOS DIC23-NOV24'!B27</f>
        <v>72209.87999999999</v>
      </c>
      <c r="H86" s="41">
        <f>0.14*'NO ACADEMICOS DIC23-NOV24'!B27</f>
        <v>84244.860000000015</v>
      </c>
      <c r="I86" s="41">
        <f>0.16*'NO ACADEMICOS DIC23-NOV24'!B27</f>
        <v>96279.84</v>
      </c>
      <c r="J86" s="41">
        <f>0.18*'NO ACADEMICOS DIC23-NOV24'!B27</f>
        <v>108314.81999999999</v>
      </c>
      <c r="K86" s="41">
        <f>0.2*'NO ACADEMICOS DIC23-NOV24'!B27</f>
        <v>120349.8</v>
      </c>
      <c r="L86" s="41">
        <f>0.22*'NO ACADEMICOS DIC23-NOV24'!B27</f>
        <v>132384.78</v>
      </c>
      <c r="M86" s="41">
        <f>0.24*'NO ACADEMICOS DIC23-NOV24'!B27</f>
        <v>144419.75999999998</v>
      </c>
      <c r="N86" s="41">
        <f>0.26*'NO ACADEMICOS DIC23-NOV24'!B27</f>
        <v>156454.74000000002</v>
      </c>
      <c r="O86" s="41">
        <f>0.28*'NO ACADEMICOS DIC23-NOV24'!B27</f>
        <v>168489.72000000003</v>
      </c>
      <c r="P86" s="41">
        <f>0.3*'NO ACADEMICOS DIC23-NOV24'!B27</f>
        <v>180524.69999999998</v>
      </c>
    </row>
    <row r="87" spans="1:16" ht="14.05" customHeight="1" x14ac:dyDescent="0.55000000000000004">
      <c r="A87" s="40" t="s">
        <v>25</v>
      </c>
      <c r="B87" s="41">
        <f>0.02*'NO ACADEMICOS DIC23-NOV24'!B28</f>
        <v>11408.18</v>
      </c>
      <c r="C87" s="41">
        <f>0.04*'NO ACADEMICOS DIC23-NOV24'!B28</f>
        <v>22816.36</v>
      </c>
      <c r="D87" s="41">
        <f>0.06*'NO ACADEMICOS DIC23-NOV24'!B28</f>
        <v>34224.54</v>
      </c>
      <c r="E87" s="41">
        <f>0.08*'NO ACADEMICOS DIC23-NOV24'!B28</f>
        <v>45632.72</v>
      </c>
      <c r="F87" s="41">
        <f>0.1*'NO ACADEMICOS DIC23-NOV24'!B28</f>
        <v>57040.9</v>
      </c>
      <c r="G87" s="41">
        <f>0.12*'NO ACADEMICOS DIC23-NOV24'!B28</f>
        <v>68449.08</v>
      </c>
      <c r="H87" s="41">
        <f>0.14*'NO ACADEMICOS DIC23-NOV24'!B28</f>
        <v>79857.260000000009</v>
      </c>
      <c r="I87" s="41">
        <f>0.16*'NO ACADEMICOS DIC23-NOV24'!B28</f>
        <v>91265.44</v>
      </c>
      <c r="J87" s="41">
        <f>0.18*'NO ACADEMICOS DIC23-NOV24'!B28</f>
        <v>102673.62</v>
      </c>
      <c r="K87" s="41">
        <f>0.2*'NO ACADEMICOS DIC23-NOV24'!B28</f>
        <v>114081.8</v>
      </c>
      <c r="L87" s="41">
        <f>0.22*'NO ACADEMICOS DIC23-NOV24'!B28</f>
        <v>125489.98</v>
      </c>
      <c r="M87" s="41">
        <f>0.24*'NO ACADEMICOS DIC23-NOV24'!B28</f>
        <v>136898.16</v>
      </c>
      <c r="N87" s="41">
        <f>0.26*'NO ACADEMICOS DIC23-NOV24'!B28</f>
        <v>148306.34</v>
      </c>
      <c r="O87" s="41">
        <f>0.28*'NO ACADEMICOS DIC23-NOV24'!B28</f>
        <v>159714.52000000002</v>
      </c>
      <c r="P87" s="41">
        <f>0.3*'NO ACADEMICOS DIC23-NOV24'!B28</f>
        <v>171122.69999999998</v>
      </c>
    </row>
    <row r="88" spans="1:16" ht="14.05" customHeight="1" x14ac:dyDescent="0.55000000000000004">
      <c r="A88" s="40" t="s">
        <v>26</v>
      </c>
      <c r="B88" s="41">
        <f>0.02*'NO ACADEMICOS DIC23-NOV24'!B29</f>
        <v>10812.22</v>
      </c>
      <c r="C88" s="41">
        <f>0.04*'NO ACADEMICOS DIC23-NOV24'!B29</f>
        <v>21624.44</v>
      </c>
      <c r="D88" s="41">
        <f>0.06*'NO ACADEMICOS DIC23-NOV24'!B29</f>
        <v>32436.66</v>
      </c>
      <c r="E88" s="41">
        <f>0.08*'NO ACADEMICOS DIC23-NOV24'!B29</f>
        <v>43248.88</v>
      </c>
      <c r="F88" s="41">
        <f>0.1*'NO ACADEMICOS DIC23-NOV24'!B29</f>
        <v>54061.100000000006</v>
      </c>
      <c r="G88" s="41">
        <f>0.12*'NO ACADEMICOS DIC23-NOV24'!B29</f>
        <v>64873.32</v>
      </c>
      <c r="H88" s="41">
        <f>0.14*'NO ACADEMICOS DIC23-NOV24'!B29</f>
        <v>75685.540000000008</v>
      </c>
      <c r="I88" s="41">
        <f>0.16*'NO ACADEMICOS DIC23-NOV24'!B29</f>
        <v>86497.76</v>
      </c>
      <c r="J88" s="41">
        <f>0.18*'NO ACADEMICOS DIC23-NOV24'!B29</f>
        <v>97309.98</v>
      </c>
      <c r="K88" s="41">
        <f>0.2*'NO ACADEMICOS DIC23-NOV24'!B29</f>
        <v>108122.20000000001</v>
      </c>
      <c r="L88" s="41">
        <f>0.22*'NO ACADEMICOS DIC23-NOV24'!B29</f>
        <v>118934.42</v>
      </c>
      <c r="M88" s="41">
        <f>0.24*'NO ACADEMICOS DIC23-NOV24'!B29</f>
        <v>129746.64</v>
      </c>
      <c r="N88" s="41">
        <f>0.26*'NO ACADEMICOS DIC23-NOV24'!B29</f>
        <v>140558.86000000002</v>
      </c>
      <c r="O88" s="41">
        <f>0.28*'NO ACADEMICOS DIC23-NOV24'!B29</f>
        <v>151371.08000000002</v>
      </c>
      <c r="P88" s="41">
        <f>0.3*'NO ACADEMICOS DIC23-NOV24'!B29</f>
        <v>162183.29999999999</v>
      </c>
    </row>
    <row r="89" spans="1:16" ht="14.05" customHeight="1" x14ac:dyDescent="0.55000000000000004">
      <c r="A89" s="40" t="s">
        <v>27</v>
      </c>
      <c r="B89" s="41">
        <f>0.02*'NO ACADEMICOS DIC23-NOV24'!B30</f>
        <v>10248.5</v>
      </c>
      <c r="C89" s="41">
        <f>0.04*'NO ACADEMICOS DIC23-NOV24'!B30</f>
        <v>20497</v>
      </c>
      <c r="D89" s="41">
        <f>0.06*'NO ACADEMICOS DIC23-NOV24'!B30</f>
        <v>30745.5</v>
      </c>
      <c r="E89" s="41">
        <f>0.08*'NO ACADEMICOS DIC23-NOV24'!B30</f>
        <v>40994</v>
      </c>
      <c r="F89" s="41">
        <f>0.1*'NO ACADEMICOS DIC23-NOV24'!B30</f>
        <v>51242.5</v>
      </c>
      <c r="G89" s="41">
        <f>0.12*'NO ACADEMICOS DIC23-NOV24'!B30</f>
        <v>61491</v>
      </c>
      <c r="H89" s="41">
        <f>0.14*'NO ACADEMICOS DIC23-NOV24'!B30</f>
        <v>71739.5</v>
      </c>
      <c r="I89" s="41">
        <f>0.16*'NO ACADEMICOS DIC23-NOV24'!B30</f>
        <v>81988</v>
      </c>
      <c r="J89" s="41">
        <f>0.18*'NO ACADEMICOS DIC23-NOV24'!B30</f>
        <v>92236.5</v>
      </c>
      <c r="K89" s="41">
        <f>0.2*'NO ACADEMICOS DIC23-NOV24'!B30</f>
        <v>102485</v>
      </c>
      <c r="L89" s="41">
        <f>0.22*'NO ACADEMICOS DIC23-NOV24'!B30</f>
        <v>112733.5</v>
      </c>
      <c r="M89" s="41">
        <f>0.24*'NO ACADEMICOS DIC23-NOV24'!B30</f>
        <v>122982</v>
      </c>
      <c r="N89" s="41">
        <f>0.26*'NO ACADEMICOS DIC23-NOV24'!B30</f>
        <v>133230.5</v>
      </c>
      <c r="O89" s="41">
        <f>0.28*'NO ACADEMICOS DIC23-NOV24'!B30</f>
        <v>143479</v>
      </c>
      <c r="P89" s="41">
        <f>0.3*'NO ACADEMICOS DIC23-NOV24'!B30</f>
        <v>153727.5</v>
      </c>
    </row>
    <row r="90" spans="1:16" ht="14.05" customHeight="1" x14ac:dyDescent="0.55000000000000004">
      <c r="A90" s="40" t="s">
        <v>28</v>
      </c>
      <c r="B90" s="41">
        <f>0.02*'NO ACADEMICOS DIC23-NOV24'!B31</f>
        <v>9952.5400000000009</v>
      </c>
      <c r="C90" s="41">
        <f>0.04*'NO ACADEMICOS DIC23-NOV24'!B31</f>
        <v>19905.080000000002</v>
      </c>
      <c r="D90" s="41">
        <f>0.06*'NO ACADEMICOS DIC23-NOV24'!B31</f>
        <v>29857.62</v>
      </c>
      <c r="E90" s="41">
        <f>0.08*'NO ACADEMICOS DIC23-NOV24'!B31</f>
        <v>39810.160000000003</v>
      </c>
      <c r="F90" s="41">
        <f>0.1*'NO ACADEMICOS DIC23-NOV24'!B31</f>
        <v>49762.700000000004</v>
      </c>
      <c r="G90" s="41">
        <f>0.12*'NO ACADEMICOS DIC23-NOV24'!B31</f>
        <v>59715.24</v>
      </c>
      <c r="H90" s="41">
        <f>0.14*'NO ACADEMICOS DIC23-NOV24'!B31</f>
        <v>69667.780000000013</v>
      </c>
      <c r="I90" s="41">
        <f>0.16*'NO ACADEMICOS DIC23-NOV24'!B31</f>
        <v>79620.320000000007</v>
      </c>
      <c r="J90" s="41">
        <f>0.18*'NO ACADEMICOS DIC23-NOV24'!B31</f>
        <v>89572.86</v>
      </c>
      <c r="K90" s="41">
        <f>0.2*'NO ACADEMICOS DIC23-NOV24'!B31</f>
        <v>99525.400000000009</v>
      </c>
      <c r="L90" s="41">
        <f>0.22*'NO ACADEMICOS DIC23-NOV24'!B31</f>
        <v>109477.94</v>
      </c>
      <c r="M90" s="41">
        <f>0.24*'NO ACADEMICOS DIC23-NOV24'!B31</f>
        <v>119430.48</v>
      </c>
      <c r="N90" s="41">
        <f>0.26*'NO ACADEMICOS DIC23-NOV24'!B31</f>
        <v>129383.02</v>
      </c>
      <c r="O90" s="41">
        <f>0.28*'NO ACADEMICOS DIC23-NOV24'!B31</f>
        <v>139335.56000000003</v>
      </c>
      <c r="P90" s="41">
        <f>0.3*'NO ACADEMICOS DIC23-NOV24'!B31</f>
        <v>149288.1</v>
      </c>
    </row>
    <row r="91" spans="1:16" ht="14.05" customHeight="1" x14ac:dyDescent="0.55000000000000004">
      <c r="A91" s="40" t="s">
        <v>29</v>
      </c>
      <c r="B91" s="41">
        <f>0.02*'NO ACADEMICOS DIC23-NOV24'!B32</f>
        <v>9438.880000000001</v>
      </c>
      <c r="C91" s="41">
        <f>0.04*'NO ACADEMICOS DIC23-NOV24'!B32</f>
        <v>18877.760000000002</v>
      </c>
      <c r="D91" s="41">
        <f>0.06*'NO ACADEMICOS DIC23-NOV24'!B32</f>
        <v>28316.639999999999</v>
      </c>
      <c r="E91" s="41">
        <f>0.08*'NO ACADEMICOS DIC23-NOV24'!B32</f>
        <v>37755.520000000004</v>
      </c>
      <c r="F91" s="41">
        <f>0.1*'NO ACADEMICOS DIC23-NOV24'!B32</f>
        <v>47194.400000000001</v>
      </c>
      <c r="G91" s="41">
        <f>0.12*'NO ACADEMICOS DIC23-NOV24'!B32</f>
        <v>56633.279999999999</v>
      </c>
      <c r="H91" s="41">
        <f>0.14*'NO ACADEMICOS DIC23-NOV24'!B32</f>
        <v>66072.160000000003</v>
      </c>
      <c r="I91" s="41">
        <f>0.16*'NO ACADEMICOS DIC23-NOV24'!B32</f>
        <v>75511.040000000008</v>
      </c>
      <c r="J91" s="41">
        <f>0.18*'NO ACADEMICOS DIC23-NOV24'!B32</f>
        <v>84949.92</v>
      </c>
      <c r="K91" s="41">
        <f>0.2*'NO ACADEMICOS DIC23-NOV24'!B32</f>
        <v>94388.800000000003</v>
      </c>
      <c r="L91" s="41">
        <f>0.22*'NO ACADEMICOS DIC23-NOV24'!B32</f>
        <v>103827.68000000001</v>
      </c>
      <c r="M91" s="41">
        <f>0.24*'NO ACADEMICOS DIC23-NOV24'!B32</f>
        <v>113266.56</v>
      </c>
      <c r="N91" s="41">
        <f>0.26*'NO ACADEMICOS DIC23-NOV24'!B32</f>
        <v>122705.44</v>
      </c>
      <c r="O91" s="41">
        <f>0.28*'NO ACADEMICOS DIC23-NOV24'!B32</f>
        <v>132144.32000000001</v>
      </c>
      <c r="P91" s="41">
        <f>0.3*'NO ACADEMICOS DIC23-NOV24'!B32</f>
        <v>141583.19999999998</v>
      </c>
    </row>
    <row r="92" spans="1:16" ht="14.05" customHeight="1" x14ac:dyDescent="0.55000000000000004">
      <c r="A92" s="40" t="s">
        <v>30</v>
      </c>
      <c r="B92" s="41">
        <f>0.02*'NO ACADEMICOS DIC23-NOV24'!B33</f>
        <v>9221.36</v>
      </c>
      <c r="C92" s="41">
        <f>0.04*'NO ACADEMICOS DIC23-NOV24'!B33</f>
        <v>18442.72</v>
      </c>
      <c r="D92" s="41">
        <f>0.06*'NO ACADEMICOS DIC23-NOV24'!B33</f>
        <v>27664.079999999998</v>
      </c>
      <c r="E92" s="41">
        <f>0.08*'NO ACADEMICOS DIC23-NOV24'!B33</f>
        <v>36885.440000000002</v>
      </c>
      <c r="F92" s="41">
        <f>0.1*'NO ACADEMICOS DIC23-NOV24'!B33</f>
        <v>46106.8</v>
      </c>
      <c r="G92" s="41">
        <f>0.12*'NO ACADEMICOS DIC23-NOV24'!B33</f>
        <v>55328.159999999996</v>
      </c>
      <c r="H92" s="41">
        <f>0.14*'NO ACADEMICOS DIC23-NOV24'!B33</f>
        <v>64549.520000000004</v>
      </c>
      <c r="I92" s="41">
        <f>0.16*'NO ACADEMICOS DIC23-NOV24'!B33</f>
        <v>73770.880000000005</v>
      </c>
      <c r="J92" s="41">
        <f>0.18*'NO ACADEMICOS DIC23-NOV24'!B33</f>
        <v>82992.239999999991</v>
      </c>
      <c r="K92" s="41">
        <f>0.2*'NO ACADEMICOS DIC23-NOV24'!B33</f>
        <v>92213.6</v>
      </c>
      <c r="L92" s="41">
        <f>0.22*'NO ACADEMICOS DIC23-NOV24'!B33</f>
        <v>101434.96</v>
      </c>
      <c r="M92" s="41">
        <f>0.24*'NO ACADEMICOS DIC23-NOV24'!B33</f>
        <v>110656.31999999999</v>
      </c>
      <c r="N92" s="41">
        <f>0.26*'NO ACADEMICOS DIC23-NOV24'!B33</f>
        <v>119877.68000000001</v>
      </c>
      <c r="O92" s="41">
        <f>0.28*'NO ACADEMICOS DIC23-NOV24'!B33</f>
        <v>129099.04000000001</v>
      </c>
      <c r="P92" s="41">
        <f>0.3*'NO ACADEMICOS DIC23-NOV24'!B33</f>
        <v>138320.4</v>
      </c>
    </row>
    <row r="93" spans="1:16" ht="14.05" customHeight="1" x14ac:dyDescent="0.55000000000000004">
      <c r="A93" s="40" t="s">
        <v>31</v>
      </c>
      <c r="B93" s="41">
        <f>0.02*'NO ACADEMICOS DIC23-NOV24'!B34</f>
        <v>8726.7800000000007</v>
      </c>
      <c r="C93" s="41">
        <f>0.04*'NO ACADEMICOS DIC23-NOV24'!B34</f>
        <v>17453.560000000001</v>
      </c>
      <c r="D93" s="41">
        <f>0.06*'NO ACADEMICOS DIC23-NOV24'!B34</f>
        <v>26180.34</v>
      </c>
      <c r="E93" s="41">
        <f>0.08*'NO ACADEMICOS DIC23-NOV24'!B34</f>
        <v>34907.120000000003</v>
      </c>
      <c r="F93" s="41">
        <f>0.1*'NO ACADEMICOS DIC23-NOV24'!B34</f>
        <v>43633.9</v>
      </c>
      <c r="G93" s="41">
        <f>0.12*'NO ACADEMICOS DIC23-NOV24'!B34</f>
        <v>52360.68</v>
      </c>
      <c r="H93" s="41">
        <f>0.14*'NO ACADEMICOS DIC23-NOV24'!B34</f>
        <v>61087.460000000006</v>
      </c>
      <c r="I93" s="41">
        <f>0.16*'NO ACADEMICOS DIC23-NOV24'!B34</f>
        <v>69814.240000000005</v>
      </c>
      <c r="J93" s="41">
        <f>0.18*'NO ACADEMICOS DIC23-NOV24'!B34</f>
        <v>78541.02</v>
      </c>
      <c r="K93" s="41">
        <f>0.2*'NO ACADEMICOS DIC23-NOV24'!B34</f>
        <v>87267.8</v>
      </c>
      <c r="L93" s="41">
        <f>0.22*'NO ACADEMICOS DIC23-NOV24'!B34</f>
        <v>95994.58</v>
      </c>
      <c r="M93" s="41">
        <f>0.24*'NO ACADEMICOS DIC23-NOV24'!B34</f>
        <v>104721.36</v>
      </c>
      <c r="N93" s="41">
        <f>0.26*'NO ACADEMICOS DIC23-NOV24'!B34</f>
        <v>113448.14</v>
      </c>
      <c r="O93" s="41">
        <f>0.28*'NO ACADEMICOS DIC23-NOV24'!B34</f>
        <v>122174.92000000001</v>
      </c>
      <c r="P93" s="41">
        <f>0.3*'NO ACADEMICOS DIC23-NOV24'!B34</f>
        <v>130901.7</v>
      </c>
    </row>
    <row r="95" spans="1:16" ht="12" x14ac:dyDescent="0.55000000000000004">
      <c r="A95" s="39" t="s">
        <v>87</v>
      </c>
    </row>
    <row r="97" spans="1:16" ht="11.7" customHeight="1" x14ac:dyDescent="0.55000000000000004">
      <c r="A97" s="65" t="s">
        <v>11</v>
      </c>
      <c r="B97" s="66">
        <v>1</v>
      </c>
      <c r="C97" s="66">
        <v>2</v>
      </c>
      <c r="D97" s="66">
        <v>3</v>
      </c>
      <c r="E97" s="66">
        <v>4</v>
      </c>
      <c r="F97" s="66">
        <v>5</v>
      </c>
      <c r="G97" s="66">
        <v>6</v>
      </c>
      <c r="H97" s="66">
        <v>7</v>
      </c>
      <c r="I97" s="66">
        <v>8</v>
      </c>
      <c r="J97" s="66">
        <v>9</v>
      </c>
      <c r="K97" s="66">
        <v>10</v>
      </c>
      <c r="L97" s="66">
        <v>11</v>
      </c>
      <c r="M97" s="66">
        <v>12</v>
      </c>
      <c r="N97" s="66">
        <v>13</v>
      </c>
      <c r="O97" s="66">
        <v>14</v>
      </c>
      <c r="P97" s="66">
        <v>15</v>
      </c>
    </row>
    <row r="98" spans="1:16" x14ac:dyDescent="0.55000000000000004">
      <c r="A98" s="67"/>
      <c r="B98" s="68">
        <v>0.02</v>
      </c>
      <c r="C98" s="68">
        <v>0.04</v>
      </c>
      <c r="D98" s="68">
        <v>0.06</v>
      </c>
      <c r="E98" s="68">
        <v>0.08</v>
      </c>
      <c r="F98" s="68">
        <v>0.1</v>
      </c>
      <c r="G98" s="68">
        <v>0.12</v>
      </c>
      <c r="H98" s="68">
        <v>0.14000000000000001</v>
      </c>
      <c r="I98" s="68">
        <v>0.16</v>
      </c>
      <c r="J98" s="68">
        <v>0.18</v>
      </c>
      <c r="K98" s="68">
        <v>0.2</v>
      </c>
      <c r="L98" s="68">
        <v>0.22</v>
      </c>
      <c r="M98" s="68">
        <v>0.24</v>
      </c>
      <c r="N98" s="68">
        <v>0.26</v>
      </c>
      <c r="O98" s="68">
        <v>0.28000000000000003</v>
      </c>
      <c r="P98" s="68">
        <v>0.3</v>
      </c>
    </row>
    <row r="99" spans="1:16" ht="14.05" customHeight="1" x14ac:dyDescent="0.55000000000000004">
      <c r="A99" s="40" t="s">
        <v>19</v>
      </c>
      <c r="B99" s="41">
        <f>0.02*'NO ACADEMICOS DIC23-NOV24'!B40</f>
        <v>15735</v>
      </c>
      <c r="C99" s="41">
        <f>0.04*'NO ACADEMICOS DIC23-NOV24'!B40</f>
        <v>31470</v>
      </c>
      <c r="D99" s="41">
        <f>0.06*'NO ACADEMICOS DIC23-NOV24'!B40</f>
        <v>47205</v>
      </c>
      <c r="E99" s="41">
        <f>0.08*'NO ACADEMICOS DIC23-NOV24'!B40</f>
        <v>62940</v>
      </c>
      <c r="F99" s="41">
        <f>0.1*'NO ACADEMICOS DIC23-NOV24'!B40</f>
        <v>78675</v>
      </c>
      <c r="G99" s="41">
        <f>0.12*'NO ACADEMICOS DIC23-NOV24'!B40</f>
        <v>94410</v>
      </c>
      <c r="H99" s="41">
        <f>0.14*'NO ACADEMICOS DIC23-NOV24'!B40</f>
        <v>110145.00000000001</v>
      </c>
      <c r="I99" s="41">
        <f>0.16*'NO ACADEMICOS DIC23-NOV24'!B40</f>
        <v>125880</v>
      </c>
      <c r="J99" s="41">
        <f>0.18*'NO ACADEMICOS DIC23-NOV24'!B40</f>
        <v>141615</v>
      </c>
      <c r="K99" s="41">
        <f>0.2*'NO ACADEMICOS DIC23-NOV24'!B40</f>
        <v>157350</v>
      </c>
      <c r="L99" s="41">
        <f>0.22*'NO ACADEMICOS DIC23-NOV24'!B40</f>
        <v>173085</v>
      </c>
      <c r="M99" s="41">
        <f>0.24*'NO ACADEMICOS DIC23-NOV24'!B40</f>
        <v>188820</v>
      </c>
      <c r="N99" s="41">
        <f>0.26*'NO ACADEMICOS DIC23-NOV24'!B40</f>
        <v>204555</v>
      </c>
      <c r="O99" s="41">
        <f>0.182*'NO ACADEMICOS DIC23-NOV24'!B40</f>
        <v>143188.5</v>
      </c>
      <c r="P99" s="41">
        <f>0.3*'NO ACADEMICOS DIC23-NOV24'!B40</f>
        <v>236025</v>
      </c>
    </row>
    <row r="100" spans="1:16" ht="14.05" customHeight="1" x14ac:dyDescent="0.55000000000000004">
      <c r="A100" s="40" t="s">
        <v>20</v>
      </c>
      <c r="B100" s="41">
        <f>0.02*'NO ACADEMICOS DIC23-NOV24'!B41</f>
        <v>14913.66</v>
      </c>
      <c r="C100" s="41">
        <f>0.04*'NO ACADEMICOS DIC23-NOV24'!B41</f>
        <v>29827.32</v>
      </c>
      <c r="D100" s="41">
        <f>0.06*'NO ACADEMICOS DIC23-NOV24'!B41</f>
        <v>44740.979999999996</v>
      </c>
      <c r="E100" s="41">
        <f>0.08*'NO ACADEMICOS DIC23-NOV24'!B41</f>
        <v>59654.64</v>
      </c>
      <c r="F100" s="41">
        <f>0.1*'NO ACADEMICOS DIC23-NOV24'!B41</f>
        <v>74568.3</v>
      </c>
      <c r="G100" s="41">
        <f>0.12*'NO ACADEMICOS DIC23-NOV24'!B41</f>
        <v>89481.959999999992</v>
      </c>
      <c r="H100" s="41">
        <f>0.14*'NO ACADEMICOS DIC23-NOV24'!B41</f>
        <v>104395.62000000001</v>
      </c>
      <c r="I100" s="41">
        <f>0.16*'NO ACADEMICOS DIC23-NOV24'!B41</f>
        <v>119309.28</v>
      </c>
      <c r="J100" s="41">
        <f>0.18*'NO ACADEMICOS DIC23-NOV24'!B41</f>
        <v>134222.94</v>
      </c>
      <c r="K100" s="41">
        <f>0.2*'NO ACADEMICOS DIC23-NOV24'!B41</f>
        <v>149136.6</v>
      </c>
      <c r="L100" s="41">
        <f>0.22*'NO ACADEMICOS DIC23-NOV24'!B41</f>
        <v>164050.26</v>
      </c>
      <c r="M100" s="41">
        <f>0.24*'NO ACADEMICOS DIC23-NOV24'!B41</f>
        <v>178963.91999999998</v>
      </c>
      <c r="N100" s="41">
        <f>0.26*'NO ACADEMICOS DIC23-NOV24'!B41</f>
        <v>193877.58000000002</v>
      </c>
      <c r="O100" s="41">
        <f>0.182*'NO ACADEMICOS DIC23-NOV24'!B41</f>
        <v>135714.30599999998</v>
      </c>
      <c r="P100" s="41">
        <f>0.3*'NO ACADEMICOS DIC23-NOV24'!B41</f>
        <v>223704.9</v>
      </c>
    </row>
    <row r="101" spans="1:16" ht="14.05" customHeight="1" x14ac:dyDescent="0.55000000000000004">
      <c r="A101" s="40" t="s">
        <v>21</v>
      </c>
      <c r="B101" s="41">
        <f>0.02*'NO ACADEMICOS DIC23-NOV24'!B42</f>
        <v>14135.08</v>
      </c>
      <c r="C101" s="41">
        <f>0.04*'NO ACADEMICOS DIC23-NOV24'!B42</f>
        <v>28270.16</v>
      </c>
      <c r="D101" s="41">
        <f>0.06*'NO ACADEMICOS DIC23-NOV24'!B42</f>
        <v>42405.24</v>
      </c>
      <c r="E101" s="41">
        <f>0.08*'NO ACADEMICOS DIC23-NOV24'!B42</f>
        <v>56540.32</v>
      </c>
      <c r="F101" s="41">
        <f>0.1*'NO ACADEMICOS DIC23-NOV24'!B42</f>
        <v>70675.400000000009</v>
      </c>
      <c r="G101" s="41">
        <f>0.12*'NO ACADEMICOS DIC23-NOV24'!B42</f>
        <v>84810.48</v>
      </c>
      <c r="H101" s="41">
        <f>0.14*'NO ACADEMICOS DIC23-NOV24'!B42</f>
        <v>98945.560000000012</v>
      </c>
      <c r="I101" s="41">
        <f>0.16*'NO ACADEMICOS DIC23-NOV24'!B42</f>
        <v>113080.64</v>
      </c>
      <c r="J101" s="41">
        <f>0.18*'NO ACADEMICOS DIC23-NOV24'!B42</f>
        <v>127215.72</v>
      </c>
      <c r="K101" s="41">
        <f>0.2*'NO ACADEMICOS DIC23-NOV24'!B42</f>
        <v>141350.80000000002</v>
      </c>
      <c r="L101" s="41">
        <f>0.22*'NO ACADEMICOS DIC23-NOV24'!B42</f>
        <v>155485.88</v>
      </c>
      <c r="M101" s="41">
        <f>0.24*'NO ACADEMICOS DIC23-NOV24'!B42</f>
        <v>169620.96</v>
      </c>
      <c r="N101" s="41">
        <f>0.26*'NO ACADEMICOS DIC23-NOV24'!B42</f>
        <v>183756.04</v>
      </c>
      <c r="O101" s="41">
        <f>0.182*'NO ACADEMICOS DIC23-NOV24'!B42</f>
        <v>128629.228</v>
      </c>
      <c r="P101" s="41">
        <f>0.3*'NO ACADEMICOS DIC23-NOV24'!B42</f>
        <v>212026.19999999998</v>
      </c>
    </row>
    <row r="102" spans="1:16" ht="14.05" customHeight="1" x14ac:dyDescent="0.55000000000000004">
      <c r="A102" s="40" t="s">
        <v>22</v>
      </c>
      <c r="B102" s="41">
        <f>0.02*'NO ACADEMICOS DIC23-NOV24'!B43</f>
        <v>13396.98</v>
      </c>
      <c r="C102" s="41">
        <f>0.04*'NO ACADEMICOS DIC23-NOV24'!B43</f>
        <v>26793.96</v>
      </c>
      <c r="D102" s="41">
        <f>0.06*'NO ACADEMICOS DIC23-NOV24'!B43</f>
        <v>40190.939999999995</v>
      </c>
      <c r="E102" s="41">
        <f>0.08*'NO ACADEMICOS DIC23-NOV24'!B43</f>
        <v>53587.92</v>
      </c>
      <c r="F102" s="41">
        <f>0.1*'NO ACADEMICOS DIC23-NOV24'!B43</f>
        <v>66984.900000000009</v>
      </c>
      <c r="G102" s="41">
        <f>0.12*'NO ACADEMICOS DIC23-NOV24'!B43</f>
        <v>80381.87999999999</v>
      </c>
      <c r="H102" s="41">
        <f>0.14*'NO ACADEMICOS DIC23-NOV24'!B43</f>
        <v>93778.860000000015</v>
      </c>
      <c r="I102" s="41">
        <f>0.16*'NO ACADEMICOS DIC23-NOV24'!B43</f>
        <v>107175.84</v>
      </c>
      <c r="J102" s="41">
        <f>0.18*'NO ACADEMICOS DIC23-NOV24'!B43</f>
        <v>120572.81999999999</v>
      </c>
      <c r="K102" s="41">
        <f>0.2*'NO ACADEMICOS DIC23-NOV24'!B43</f>
        <v>133969.80000000002</v>
      </c>
      <c r="L102" s="41">
        <f>0.22*'NO ACADEMICOS DIC23-NOV24'!B43</f>
        <v>147366.78</v>
      </c>
      <c r="M102" s="41">
        <f>0.24*'NO ACADEMICOS DIC23-NOV24'!B43</f>
        <v>160763.75999999998</v>
      </c>
      <c r="N102" s="41">
        <f>0.26*'NO ACADEMICOS DIC23-NOV24'!B43</f>
        <v>174160.74000000002</v>
      </c>
      <c r="O102" s="41">
        <f>0.182*'NO ACADEMICOS DIC23-NOV24'!B43</f>
        <v>121912.518</v>
      </c>
      <c r="P102" s="41">
        <f>0.3*'NO ACADEMICOS DIC23-NOV24'!B43</f>
        <v>200954.69999999998</v>
      </c>
    </row>
    <row r="103" spans="1:16" ht="14.05" customHeight="1" x14ac:dyDescent="0.55000000000000004">
      <c r="A103" s="40" t="s">
        <v>23</v>
      </c>
      <c r="B103" s="41">
        <f>0.02*'NO ACADEMICOS DIC23-NOV24'!B44</f>
        <v>12697.52</v>
      </c>
      <c r="C103" s="41">
        <f>0.04*'NO ACADEMICOS DIC23-NOV24'!B44</f>
        <v>25395.040000000001</v>
      </c>
      <c r="D103" s="41">
        <f>0.06*'NO ACADEMICOS DIC23-NOV24'!B44</f>
        <v>38092.559999999998</v>
      </c>
      <c r="E103" s="41">
        <f>0.08*'NO ACADEMICOS DIC23-NOV24'!B44</f>
        <v>50790.080000000002</v>
      </c>
      <c r="F103" s="41">
        <f>0.1*'NO ACADEMICOS DIC23-NOV24'!B44</f>
        <v>63487.600000000006</v>
      </c>
      <c r="G103" s="41">
        <f>0.12*'NO ACADEMICOS DIC23-NOV24'!B44</f>
        <v>76185.119999999995</v>
      </c>
      <c r="H103" s="41">
        <f>0.14*'NO ACADEMICOS DIC23-NOV24'!B44</f>
        <v>88882.640000000014</v>
      </c>
      <c r="I103" s="41">
        <f>0.16*'NO ACADEMICOS DIC23-NOV24'!B44</f>
        <v>101580.16</v>
      </c>
      <c r="J103" s="41">
        <f>0.18*'NO ACADEMICOS DIC23-NOV24'!B44</f>
        <v>114277.68</v>
      </c>
      <c r="K103" s="41">
        <f>0.2*'NO ACADEMICOS DIC23-NOV24'!B44</f>
        <v>126975.20000000001</v>
      </c>
      <c r="L103" s="41">
        <f>0.22*'NO ACADEMICOS DIC23-NOV24'!B44</f>
        <v>139672.72</v>
      </c>
      <c r="M103" s="41">
        <f>0.24*'NO ACADEMICOS DIC23-NOV24'!B44</f>
        <v>152370.23999999999</v>
      </c>
      <c r="N103" s="41">
        <f>0.26*'NO ACADEMICOS DIC23-NOV24'!B44</f>
        <v>165067.76</v>
      </c>
      <c r="O103" s="41">
        <f>0.182*'NO ACADEMICOS DIC23-NOV24'!B44</f>
        <v>115547.432</v>
      </c>
      <c r="P103" s="41">
        <f>0.3*'NO ACADEMICOS DIC23-NOV24'!B44</f>
        <v>190462.8</v>
      </c>
    </row>
    <row r="104" spans="1:16" ht="14.05" customHeight="1" x14ac:dyDescent="0.55000000000000004">
      <c r="A104" s="40" t="s">
        <v>24</v>
      </c>
      <c r="B104" s="41">
        <f>0.02*'NO ACADEMICOS DIC23-NOV24'!B45</f>
        <v>12034.98</v>
      </c>
      <c r="C104" s="41">
        <f>0.04*'NO ACADEMICOS DIC23-NOV24'!B45</f>
        <v>24069.96</v>
      </c>
      <c r="D104" s="41">
        <f>0.06*'NO ACADEMICOS DIC23-NOV24'!B45</f>
        <v>36104.939999999995</v>
      </c>
      <c r="E104" s="41">
        <f>0.08*'NO ACADEMICOS DIC23-NOV24'!B45</f>
        <v>48139.92</v>
      </c>
      <c r="F104" s="41">
        <f>0.1*'NO ACADEMICOS DIC23-NOV24'!B45</f>
        <v>60174.9</v>
      </c>
      <c r="G104" s="41">
        <f>0.12*'NO ACADEMICOS DIC23-NOV24'!B45</f>
        <v>72209.87999999999</v>
      </c>
      <c r="H104" s="41">
        <f>0.14*'NO ACADEMICOS DIC23-NOV24'!B45</f>
        <v>84244.860000000015</v>
      </c>
      <c r="I104" s="41">
        <f>0.16*'NO ACADEMICOS DIC23-NOV24'!B45</f>
        <v>96279.84</v>
      </c>
      <c r="J104" s="41">
        <f>0.18*'NO ACADEMICOS DIC23-NOV24'!B45</f>
        <v>108314.81999999999</v>
      </c>
      <c r="K104" s="41">
        <f>0.2*'NO ACADEMICOS DIC23-NOV24'!B45</f>
        <v>120349.8</v>
      </c>
      <c r="L104" s="41">
        <f>0.22*'NO ACADEMICOS DIC23-NOV24'!B45</f>
        <v>132384.78</v>
      </c>
      <c r="M104" s="41">
        <f>0.24*'NO ACADEMICOS DIC23-NOV24'!B45</f>
        <v>144419.75999999998</v>
      </c>
      <c r="N104" s="41">
        <f>0.26*'NO ACADEMICOS DIC23-NOV24'!B45</f>
        <v>156454.74000000002</v>
      </c>
      <c r="O104" s="41">
        <f>0.182*'NO ACADEMICOS DIC23-NOV24'!B45</f>
        <v>109518.318</v>
      </c>
      <c r="P104" s="41">
        <f>0.3*'NO ACADEMICOS DIC23-NOV24'!B45</f>
        <v>180524.69999999998</v>
      </c>
    </row>
    <row r="105" spans="1:16" ht="14.05" customHeight="1" x14ac:dyDescent="0.55000000000000004">
      <c r="A105" s="40" t="s">
        <v>25</v>
      </c>
      <c r="B105" s="41">
        <f>0.02*'NO ACADEMICOS DIC23-NOV24'!B46</f>
        <v>11408.18</v>
      </c>
      <c r="C105" s="41">
        <f>0.04*'NO ACADEMICOS DIC23-NOV24'!B46</f>
        <v>22816.36</v>
      </c>
      <c r="D105" s="41">
        <f>0.06*'NO ACADEMICOS DIC23-NOV24'!B46</f>
        <v>34224.54</v>
      </c>
      <c r="E105" s="41">
        <f>0.08*'NO ACADEMICOS DIC23-NOV24'!B46</f>
        <v>45632.72</v>
      </c>
      <c r="F105" s="41">
        <f>0.1*'NO ACADEMICOS DIC23-NOV24'!B46</f>
        <v>57040.9</v>
      </c>
      <c r="G105" s="41">
        <f>0.12*'NO ACADEMICOS DIC23-NOV24'!B46</f>
        <v>68449.08</v>
      </c>
      <c r="H105" s="41">
        <f>0.14*'NO ACADEMICOS DIC23-NOV24'!B46</f>
        <v>79857.260000000009</v>
      </c>
      <c r="I105" s="41">
        <f>0.16*'NO ACADEMICOS DIC23-NOV24'!B46</f>
        <v>91265.44</v>
      </c>
      <c r="J105" s="41">
        <f>0.18*'NO ACADEMICOS DIC23-NOV24'!B46</f>
        <v>102673.62</v>
      </c>
      <c r="K105" s="41">
        <f>0.2*'NO ACADEMICOS DIC23-NOV24'!B46</f>
        <v>114081.8</v>
      </c>
      <c r="L105" s="41">
        <f>0.22*'NO ACADEMICOS DIC23-NOV24'!B46</f>
        <v>125489.98</v>
      </c>
      <c r="M105" s="41">
        <f>0.24*'NO ACADEMICOS DIC23-NOV24'!B46</f>
        <v>136898.16</v>
      </c>
      <c r="N105" s="41">
        <f>0.26*'NO ACADEMICOS DIC23-NOV24'!B46</f>
        <v>148306.34</v>
      </c>
      <c r="O105" s="41">
        <f>0.182*'NO ACADEMICOS DIC23-NOV24'!B46</f>
        <v>103814.43799999999</v>
      </c>
      <c r="P105" s="41">
        <f>0.3*'NO ACADEMICOS DIC23-NOV24'!B46</f>
        <v>171122.69999999998</v>
      </c>
    </row>
    <row r="106" spans="1:16" ht="14.05" customHeight="1" x14ac:dyDescent="0.55000000000000004">
      <c r="A106" s="40" t="s">
        <v>26</v>
      </c>
      <c r="B106" s="41">
        <f>0.02*'NO ACADEMICOS DIC23-NOV24'!B47</f>
        <v>10812.22</v>
      </c>
      <c r="C106" s="41">
        <f>0.04*'NO ACADEMICOS DIC23-NOV24'!B47</f>
        <v>21624.44</v>
      </c>
      <c r="D106" s="41">
        <f>0.06*'NO ACADEMICOS DIC23-NOV24'!B47</f>
        <v>32436.66</v>
      </c>
      <c r="E106" s="41">
        <f>0.08*'NO ACADEMICOS DIC23-NOV24'!B47</f>
        <v>43248.88</v>
      </c>
      <c r="F106" s="41">
        <f>0.1*'NO ACADEMICOS DIC23-NOV24'!B47</f>
        <v>54061.100000000006</v>
      </c>
      <c r="G106" s="41">
        <f>0.12*'NO ACADEMICOS DIC23-NOV24'!B47</f>
        <v>64873.32</v>
      </c>
      <c r="H106" s="41">
        <f>0.14*'NO ACADEMICOS DIC23-NOV24'!B47</f>
        <v>75685.540000000008</v>
      </c>
      <c r="I106" s="41">
        <f>0.16*'NO ACADEMICOS DIC23-NOV24'!B47</f>
        <v>86497.76</v>
      </c>
      <c r="J106" s="41">
        <f>0.18*'NO ACADEMICOS DIC23-NOV24'!B47</f>
        <v>97309.98</v>
      </c>
      <c r="K106" s="41">
        <f>0.2*'NO ACADEMICOS DIC23-NOV24'!B47</f>
        <v>108122.20000000001</v>
      </c>
      <c r="L106" s="41">
        <f>0.22*'NO ACADEMICOS DIC23-NOV24'!B47</f>
        <v>118934.42</v>
      </c>
      <c r="M106" s="41">
        <f>0.24*'NO ACADEMICOS DIC23-NOV24'!B47</f>
        <v>129746.64</v>
      </c>
      <c r="N106" s="41">
        <f>0.26*'NO ACADEMICOS DIC23-NOV24'!B47</f>
        <v>140558.86000000002</v>
      </c>
      <c r="O106" s="41">
        <f>0.182*'NO ACADEMICOS DIC23-NOV24'!B47</f>
        <v>98391.20199999999</v>
      </c>
      <c r="P106" s="41">
        <f>0.3*'NO ACADEMICOS DIC23-NOV24'!B47</f>
        <v>162183.29999999999</v>
      </c>
    </row>
    <row r="107" spans="1:16" ht="14.05" customHeight="1" x14ac:dyDescent="0.55000000000000004">
      <c r="A107" s="40" t="s">
        <v>27</v>
      </c>
      <c r="B107" s="41">
        <f>0.02*'NO ACADEMICOS DIC23-NOV24'!B48</f>
        <v>10248.5</v>
      </c>
      <c r="C107" s="41">
        <f>0.04*'NO ACADEMICOS DIC23-NOV24'!B48</f>
        <v>20497</v>
      </c>
      <c r="D107" s="41">
        <f>0.06*'NO ACADEMICOS DIC23-NOV24'!B48</f>
        <v>30745.5</v>
      </c>
      <c r="E107" s="41">
        <f>0.08*'NO ACADEMICOS DIC23-NOV24'!B48</f>
        <v>40994</v>
      </c>
      <c r="F107" s="41">
        <f>0.1*'NO ACADEMICOS DIC23-NOV24'!B48</f>
        <v>51242.5</v>
      </c>
      <c r="G107" s="41">
        <f>0.12*'NO ACADEMICOS DIC23-NOV24'!B48</f>
        <v>61491</v>
      </c>
      <c r="H107" s="41">
        <f>0.14*'NO ACADEMICOS DIC23-NOV24'!B48</f>
        <v>71739.5</v>
      </c>
      <c r="I107" s="41">
        <f>0.16*'NO ACADEMICOS DIC23-NOV24'!B48</f>
        <v>81988</v>
      </c>
      <c r="J107" s="41">
        <f>0.18*'NO ACADEMICOS DIC23-NOV24'!B48</f>
        <v>92236.5</v>
      </c>
      <c r="K107" s="41">
        <f>0.2*'NO ACADEMICOS DIC23-NOV24'!B48</f>
        <v>102485</v>
      </c>
      <c r="L107" s="41">
        <f>0.22*'NO ACADEMICOS DIC23-NOV24'!B48</f>
        <v>112733.5</v>
      </c>
      <c r="M107" s="41">
        <f>0.24*'NO ACADEMICOS DIC23-NOV24'!B48</f>
        <v>122982</v>
      </c>
      <c r="N107" s="41">
        <f>0.26*'NO ACADEMICOS DIC23-NOV24'!B48</f>
        <v>133230.5</v>
      </c>
      <c r="O107" s="41">
        <f>0.182*'NO ACADEMICOS DIC23-NOV24'!B48</f>
        <v>93261.349999999991</v>
      </c>
      <c r="P107" s="41">
        <f>0.3*'NO ACADEMICOS DIC23-NOV24'!B48</f>
        <v>153727.5</v>
      </c>
    </row>
    <row r="108" spans="1:16" ht="14.05" customHeight="1" x14ac:dyDescent="0.55000000000000004">
      <c r="A108" s="40" t="s">
        <v>28</v>
      </c>
      <c r="B108" s="41">
        <f>0.02*'NO ACADEMICOS DIC23-NOV24'!B49</f>
        <v>9714.06</v>
      </c>
      <c r="C108" s="41">
        <f>0.04*'NO ACADEMICOS DIC23-NOV24'!B49</f>
        <v>19428.12</v>
      </c>
      <c r="D108" s="41">
        <f>0.06*'NO ACADEMICOS DIC23-NOV24'!B49</f>
        <v>29142.18</v>
      </c>
      <c r="E108" s="41">
        <f>0.08*'NO ACADEMICOS DIC23-NOV24'!B49</f>
        <v>38856.239999999998</v>
      </c>
      <c r="F108" s="41">
        <f>0.1*'NO ACADEMICOS DIC23-NOV24'!B49</f>
        <v>48570.3</v>
      </c>
      <c r="G108" s="41">
        <f>0.12*'NO ACADEMICOS DIC23-NOV24'!B49</f>
        <v>58284.36</v>
      </c>
      <c r="H108" s="41">
        <f>0.14*'NO ACADEMICOS DIC23-NOV24'!B49</f>
        <v>67998.420000000013</v>
      </c>
      <c r="I108" s="41">
        <f>0.16*'NO ACADEMICOS DIC23-NOV24'!B49</f>
        <v>77712.479999999996</v>
      </c>
      <c r="J108" s="41">
        <f>0.18*'NO ACADEMICOS DIC23-NOV24'!B49</f>
        <v>87426.54</v>
      </c>
      <c r="K108" s="41">
        <f>0.2*'NO ACADEMICOS DIC23-NOV24'!B49</f>
        <v>97140.6</v>
      </c>
      <c r="L108" s="41">
        <f>0.22*'NO ACADEMICOS DIC23-NOV24'!B49</f>
        <v>106854.66</v>
      </c>
      <c r="M108" s="41">
        <f>0.24*'NO ACADEMICOS DIC23-NOV24'!B49</f>
        <v>116568.72</v>
      </c>
      <c r="N108" s="41">
        <f>0.26*'NO ACADEMICOS DIC23-NOV24'!B49</f>
        <v>126282.78</v>
      </c>
      <c r="O108" s="41">
        <f>0.182*'NO ACADEMICOS DIC23-NOV24'!B49</f>
        <v>88397.945999999996</v>
      </c>
      <c r="P108" s="41">
        <f>0.3*'NO ACADEMICOS DIC23-NOV24'!B49</f>
        <v>145710.9</v>
      </c>
    </row>
    <row r="109" spans="1:16" ht="14.05" customHeight="1" x14ac:dyDescent="0.55000000000000004">
      <c r="A109" s="40" t="s">
        <v>29</v>
      </c>
      <c r="B109" s="41">
        <f>0.02*'NO ACADEMICOS DIC23-NOV24'!B50</f>
        <v>9263.9600000000009</v>
      </c>
      <c r="C109" s="41">
        <f>0.04*'NO ACADEMICOS DIC23-NOV24'!B50</f>
        <v>18527.920000000002</v>
      </c>
      <c r="D109" s="41">
        <f>0.06*'NO ACADEMICOS DIC23-NOV24'!B50</f>
        <v>27791.879999999997</v>
      </c>
      <c r="E109" s="41">
        <f>0.08*'NO ACADEMICOS DIC23-NOV24'!B50</f>
        <v>37055.840000000004</v>
      </c>
      <c r="F109" s="41">
        <f>0.1*'NO ACADEMICOS DIC23-NOV24'!B50</f>
        <v>46319.8</v>
      </c>
      <c r="G109" s="41">
        <f>0.12*'NO ACADEMICOS DIC23-NOV24'!B50</f>
        <v>55583.759999999995</v>
      </c>
      <c r="H109" s="41">
        <f>0.14*'NO ACADEMICOS DIC23-NOV24'!B50</f>
        <v>64847.720000000008</v>
      </c>
      <c r="I109" s="41">
        <f>0.16*'NO ACADEMICOS DIC23-NOV24'!B50</f>
        <v>74111.680000000008</v>
      </c>
      <c r="J109" s="41">
        <f>0.18*'NO ACADEMICOS DIC23-NOV24'!B50</f>
        <v>83375.64</v>
      </c>
      <c r="K109" s="41">
        <f>0.2*'NO ACADEMICOS DIC23-NOV24'!B50</f>
        <v>92639.6</v>
      </c>
      <c r="L109" s="41">
        <f>0.22*'NO ACADEMICOS DIC23-NOV24'!B50</f>
        <v>101903.56</v>
      </c>
      <c r="M109" s="41">
        <f>0.24*'NO ACADEMICOS DIC23-NOV24'!B50</f>
        <v>111167.51999999999</v>
      </c>
      <c r="N109" s="41">
        <f>0.26*'NO ACADEMICOS DIC23-NOV24'!B50</f>
        <v>120431.48000000001</v>
      </c>
      <c r="O109" s="41">
        <f>0.182*'NO ACADEMICOS DIC23-NOV24'!B50</f>
        <v>84302.035999999993</v>
      </c>
      <c r="P109" s="41">
        <f>0.3*'NO ACADEMICOS DIC23-NOV24'!B50</f>
        <v>138959.4</v>
      </c>
    </row>
    <row r="110" spans="1:16" ht="14.05" customHeight="1" x14ac:dyDescent="0.55000000000000004">
      <c r="A110" s="40" t="s">
        <v>30</v>
      </c>
      <c r="B110" s="41">
        <f>0.02*'NO ACADEMICOS DIC23-NOV24'!B51</f>
        <v>8726.7800000000007</v>
      </c>
      <c r="C110" s="41">
        <f>0.04*'NO ACADEMICOS DIC23-NOV24'!B51</f>
        <v>17453.560000000001</v>
      </c>
      <c r="D110" s="41">
        <f>0.06*'NO ACADEMICOS DIC23-NOV24'!B51</f>
        <v>26180.34</v>
      </c>
      <c r="E110" s="41">
        <f>0.08*'NO ACADEMICOS DIC23-NOV24'!B51</f>
        <v>34907.120000000003</v>
      </c>
      <c r="F110" s="41">
        <f>0.1*'NO ACADEMICOS DIC23-NOV24'!B51</f>
        <v>43633.9</v>
      </c>
      <c r="G110" s="41">
        <f>0.12*'NO ACADEMICOS DIC23-NOV24'!B51</f>
        <v>52360.68</v>
      </c>
      <c r="H110" s="41">
        <f>0.14*'NO ACADEMICOS DIC23-NOV24'!B51</f>
        <v>61087.460000000006</v>
      </c>
      <c r="I110" s="41">
        <f>0.16*'NO ACADEMICOS DIC23-NOV24'!B51</f>
        <v>69814.240000000005</v>
      </c>
      <c r="J110" s="41">
        <f>0.18*'NO ACADEMICOS DIC23-NOV24'!B51</f>
        <v>78541.02</v>
      </c>
      <c r="K110" s="41">
        <f>0.2*'NO ACADEMICOS DIC23-NOV24'!B51</f>
        <v>87267.8</v>
      </c>
      <c r="L110" s="41">
        <f>0.22*'NO ACADEMICOS DIC23-NOV24'!B51</f>
        <v>95994.58</v>
      </c>
      <c r="M110" s="41">
        <f>0.24*'NO ACADEMICOS DIC23-NOV24'!B51</f>
        <v>104721.36</v>
      </c>
      <c r="N110" s="41">
        <f>0.26*'NO ACADEMICOS DIC23-NOV24'!B51</f>
        <v>113448.14</v>
      </c>
      <c r="O110" s="41">
        <f>0.182*'NO ACADEMICOS DIC23-NOV24'!B51</f>
        <v>79413.698000000004</v>
      </c>
      <c r="P110" s="41">
        <f>0.3*'NO ACADEMICOS DIC23-NOV24'!B51</f>
        <v>130901.7</v>
      </c>
    </row>
    <row r="111" spans="1:16" ht="14.05" customHeight="1" x14ac:dyDescent="0.55000000000000004">
      <c r="A111" s="40" t="s">
        <v>31</v>
      </c>
      <c r="B111" s="41">
        <f>0.02*'NO ACADEMICOS DIC23-NOV24'!B52</f>
        <v>8513.74</v>
      </c>
      <c r="C111" s="41">
        <f>0.04*'NO ACADEMICOS DIC23-NOV24'!B52</f>
        <v>17027.48</v>
      </c>
      <c r="D111" s="41">
        <f>0.06*'NO ACADEMICOS DIC23-NOV24'!B52</f>
        <v>25541.219999999998</v>
      </c>
      <c r="E111" s="41">
        <f>0.08*'NO ACADEMICOS DIC23-NOV24'!B52</f>
        <v>34054.959999999999</v>
      </c>
      <c r="F111" s="41">
        <f>0.1*'NO ACADEMICOS DIC23-NOV24'!B52</f>
        <v>42568.700000000004</v>
      </c>
      <c r="G111" s="41">
        <f>0.12*'NO ACADEMICOS DIC23-NOV24'!B52</f>
        <v>51082.439999999995</v>
      </c>
      <c r="H111" s="41">
        <f>0.14*'NO ACADEMICOS DIC23-NOV24'!B52</f>
        <v>59596.180000000008</v>
      </c>
      <c r="I111" s="41">
        <f>0.16*'NO ACADEMICOS DIC23-NOV24'!B52</f>
        <v>68109.919999999998</v>
      </c>
      <c r="J111" s="41">
        <f>0.18*'NO ACADEMICOS DIC23-NOV24'!B52</f>
        <v>76623.66</v>
      </c>
      <c r="K111" s="41">
        <f>0.2*'NO ACADEMICOS DIC23-NOV24'!B52</f>
        <v>85137.400000000009</v>
      </c>
      <c r="L111" s="41">
        <f>0.22*'NO ACADEMICOS DIC23-NOV24'!B52</f>
        <v>93651.14</v>
      </c>
      <c r="M111" s="41">
        <f>0.24*'NO ACADEMICOS DIC23-NOV24'!B52</f>
        <v>102164.87999999999</v>
      </c>
      <c r="N111" s="41">
        <f>0.26*'NO ACADEMICOS DIC23-NOV24'!B52</f>
        <v>110678.62000000001</v>
      </c>
      <c r="O111" s="41">
        <f>0.182*'NO ACADEMICOS DIC23-NOV24'!B52</f>
        <v>77475.034</v>
      </c>
      <c r="P111" s="41">
        <f>0.3*'NO ACADEMICOS DIC23-NOV24'!B52</f>
        <v>127706.09999999999</v>
      </c>
    </row>
    <row r="112" spans="1:16" ht="14.05" customHeight="1" x14ac:dyDescent="0.55000000000000004">
      <c r="A112" s="40" t="s">
        <v>32</v>
      </c>
      <c r="B112" s="41">
        <f>0.02*'NO ACADEMICOS DIC23-NOV24'!B53</f>
        <v>7840.34</v>
      </c>
      <c r="C112" s="41">
        <f>0.04*'NO ACADEMICOS DIC23-NOV24'!B53</f>
        <v>15680.68</v>
      </c>
      <c r="D112" s="41">
        <f>0.06*'NO ACADEMICOS DIC23-NOV24'!B53</f>
        <v>23521.02</v>
      </c>
      <c r="E112" s="41">
        <f>0.08*'NO ACADEMICOS DIC23-NOV24'!B53</f>
        <v>31361.360000000001</v>
      </c>
      <c r="F112" s="41">
        <f>0.1*'NO ACADEMICOS DIC23-NOV24'!B53</f>
        <v>39201.700000000004</v>
      </c>
      <c r="G112" s="41">
        <f>0.12*'NO ACADEMICOS DIC23-NOV24'!B53</f>
        <v>47042.04</v>
      </c>
      <c r="H112" s="41">
        <f>0.14*'NO ACADEMICOS DIC23-NOV24'!B53</f>
        <v>54882.380000000005</v>
      </c>
      <c r="I112" s="41">
        <f>0.16*'NO ACADEMICOS DIC23-NOV24'!B53</f>
        <v>62722.720000000001</v>
      </c>
      <c r="J112" s="41">
        <f>0.18*'NO ACADEMICOS DIC23-NOV24'!B53</f>
        <v>70563.06</v>
      </c>
      <c r="K112" s="41">
        <f>0.2*'NO ACADEMICOS DIC23-NOV24'!B53</f>
        <v>78403.400000000009</v>
      </c>
      <c r="L112" s="41">
        <f>0.22*'NO ACADEMICOS DIC23-NOV24'!B53</f>
        <v>86243.74</v>
      </c>
      <c r="M112" s="41">
        <f>0.24*'NO ACADEMICOS DIC23-NOV24'!B53</f>
        <v>94084.08</v>
      </c>
      <c r="N112" s="41">
        <f>0.26*'NO ACADEMICOS DIC23-NOV24'!B53</f>
        <v>101924.42</v>
      </c>
      <c r="O112" s="41">
        <f>0.182*'NO ACADEMICOS DIC23-NOV24'!B53</f>
        <v>71347.093999999997</v>
      </c>
      <c r="P112" s="41">
        <f>0.3*'NO ACADEMICOS DIC23-NOV24'!B53</f>
        <v>117605.09999999999</v>
      </c>
    </row>
    <row r="114" spans="1:16" ht="12" x14ac:dyDescent="0.55000000000000004">
      <c r="A114" s="39" t="s">
        <v>88</v>
      </c>
    </row>
    <row r="116" spans="1:16" ht="11.7" customHeight="1" x14ac:dyDescent="0.55000000000000004">
      <c r="A116" s="65" t="s">
        <v>11</v>
      </c>
      <c r="B116" s="66">
        <v>1</v>
      </c>
      <c r="C116" s="66">
        <v>2</v>
      </c>
      <c r="D116" s="66">
        <v>3</v>
      </c>
      <c r="E116" s="66">
        <v>4</v>
      </c>
      <c r="F116" s="66">
        <v>5</v>
      </c>
      <c r="G116" s="66">
        <v>6</v>
      </c>
      <c r="H116" s="66">
        <v>7</v>
      </c>
      <c r="I116" s="66">
        <v>8</v>
      </c>
      <c r="J116" s="66">
        <v>9</v>
      </c>
      <c r="K116" s="66">
        <v>10</v>
      </c>
      <c r="L116" s="66">
        <v>11</v>
      </c>
      <c r="M116" s="66">
        <v>12</v>
      </c>
      <c r="N116" s="66">
        <v>13</v>
      </c>
      <c r="O116" s="66">
        <v>14</v>
      </c>
      <c r="P116" s="66">
        <v>15</v>
      </c>
    </row>
    <row r="117" spans="1:16" x14ac:dyDescent="0.55000000000000004">
      <c r="A117" s="67"/>
      <c r="B117" s="68">
        <v>0.02</v>
      </c>
      <c r="C117" s="68">
        <v>0.04</v>
      </c>
      <c r="D117" s="68">
        <v>0.06</v>
      </c>
      <c r="E117" s="68">
        <v>0.08</v>
      </c>
      <c r="F117" s="68">
        <v>0.1</v>
      </c>
      <c r="G117" s="68">
        <v>0.12</v>
      </c>
      <c r="H117" s="68">
        <v>0.14000000000000001</v>
      </c>
      <c r="I117" s="68">
        <v>0.16</v>
      </c>
      <c r="J117" s="68">
        <v>0.18</v>
      </c>
      <c r="K117" s="68">
        <v>0.2</v>
      </c>
      <c r="L117" s="68">
        <v>0.22</v>
      </c>
      <c r="M117" s="68">
        <v>0.24</v>
      </c>
      <c r="N117" s="68">
        <v>0.26</v>
      </c>
      <c r="O117" s="68">
        <v>0.28000000000000003</v>
      </c>
      <c r="P117" s="68">
        <v>0.3</v>
      </c>
    </row>
    <row r="118" spans="1:16" ht="14.05" customHeight="1" x14ac:dyDescent="0.55000000000000004">
      <c r="A118" s="40" t="s">
        <v>18</v>
      </c>
      <c r="B118" s="41">
        <f>0.02*'NO ACADEMICOS DIC23-NOV24'!B59</f>
        <v>18061.12</v>
      </c>
      <c r="C118" s="41">
        <f>0.04*'NO ACADEMICOS DIC23-NOV24'!B59</f>
        <v>36122.239999999998</v>
      </c>
      <c r="D118" s="41">
        <f>0.06*'NO ACADEMICOS DIC23-NOV24'!B59</f>
        <v>54183.360000000001</v>
      </c>
      <c r="E118" s="41">
        <f>0.082*'NO ACADEMICOS DIC23-NOV24'!B59</f>
        <v>74050.592000000004</v>
      </c>
      <c r="F118" s="41">
        <f>0.1*'NO ACADEMICOS DIC23-NOV24'!B59</f>
        <v>90305.600000000006</v>
      </c>
      <c r="G118" s="41">
        <f>0.12*'NO ACADEMICOS DIC23-NOV24'!B59</f>
        <v>108366.72</v>
      </c>
      <c r="H118" s="41">
        <f>0.14*'NO ACADEMICOS DIC23-NOV24'!B59</f>
        <v>126427.84000000001</v>
      </c>
      <c r="I118" s="41">
        <f>0.16*'NO ACADEMICOS DIC23-NOV24'!B59</f>
        <v>144488.95999999999</v>
      </c>
      <c r="J118" s="41">
        <f>0.18*'NO ACADEMICOS DIC23-NOV24'!B59</f>
        <v>162550.07999999999</v>
      </c>
      <c r="K118" s="41">
        <f>0.2*'NO ACADEMICOS DIC23-NOV24'!B59</f>
        <v>180611.20000000001</v>
      </c>
      <c r="L118" s="41">
        <f>0.22*'NO ACADEMICOS DIC23-NOV24'!B59</f>
        <v>198672.32</v>
      </c>
      <c r="M118" s="41">
        <f>0.24*'NO ACADEMICOS DIC23-NOV24'!B59</f>
        <v>216733.44</v>
      </c>
      <c r="N118" s="41">
        <f>0.26*'NO ACADEMICOS DIC23-NOV24'!B59</f>
        <v>234794.56</v>
      </c>
      <c r="O118" s="41">
        <f>0.28*'NO ACADEMICOS DIC23-NOV24'!B59</f>
        <v>252855.68000000002</v>
      </c>
      <c r="P118" s="41">
        <f>0.3*'NO ACADEMICOS DIC23-NOV24'!B59</f>
        <v>270916.8</v>
      </c>
    </row>
    <row r="119" spans="1:16" ht="14.05" customHeight="1" x14ac:dyDescent="0.55000000000000004">
      <c r="A119" s="40" t="s">
        <v>19</v>
      </c>
      <c r="B119" s="41">
        <f>0.02*'NO ACADEMICOS DIC23-NOV24'!B60</f>
        <v>15735</v>
      </c>
      <c r="C119" s="41">
        <f>0.04*'NO ACADEMICOS DIC23-NOV24'!B60</f>
        <v>31470</v>
      </c>
      <c r="D119" s="41">
        <f>0.06*'NO ACADEMICOS DIC23-NOV24'!B60</f>
        <v>47205</v>
      </c>
      <c r="E119" s="41">
        <f>0.082*'NO ACADEMICOS DIC23-NOV24'!B60</f>
        <v>64513.5</v>
      </c>
      <c r="F119" s="41">
        <f>0.1*'NO ACADEMICOS DIC23-NOV24'!B60</f>
        <v>78675</v>
      </c>
      <c r="G119" s="41">
        <f>0.12*'NO ACADEMICOS DIC23-NOV24'!B60</f>
        <v>94410</v>
      </c>
      <c r="H119" s="41">
        <f>0.14*'NO ACADEMICOS DIC23-NOV24'!B60</f>
        <v>110145.00000000001</v>
      </c>
      <c r="I119" s="41">
        <f>0.16*'NO ACADEMICOS DIC23-NOV24'!B60</f>
        <v>125880</v>
      </c>
      <c r="J119" s="41">
        <f>0.18*'NO ACADEMICOS DIC23-NOV24'!B60</f>
        <v>141615</v>
      </c>
      <c r="K119" s="41">
        <f>0.2*'NO ACADEMICOS DIC23-NOV24'!B60</f>
        <v>157350</v>
      </c>
      <c r="L119" s="41">
        <f>0.22*'NO ACADEMICOS DIC23-NOV24'!B60</f>
        <v>173085</v>
      </c>
      <c r="M119" s="41">
        <f>0.24*'NO ACADEMICOS DIC23-NOV24'!B60</f>
        <v>188820</v>
      </c>
      <c r="N119" s="41">
        <f>0.26*'NO ACADEMICOS DIC23-NOV24'!B60</f>
        <v>204555</v>
      </c>
      <c r="O119" s="41">
        <f>0.28*'NO ACADEMICOS DIC23-NOV24'!B60</f>
        <v>220290.00000000003</v>
      </c>
      <c r="P119" s="41">
        <f>0.3*'NO ACADEMICOS DIC23-NOV24'!B60</f>
        <v>236025</v>
      </c>
    </row>
    <row r="120" spans="1:16" ht="14.05" customHeight="1" x14ac:dyDescent="0.55000000000000004">
      <c r="A120" s="40" t="s">
        <v>20</v>
      </c>
      <c r="B120" s="41">
        <f>0.02*'NO ACADEMICOS DIC23-NOV24'!B61</f>
        <v>14913.66</v>
      </c>
      <c r="C120" s="41">
        <f>0.04*'NO ACADEMICOS DIC23-NOV24'!B61</f>
        <v>29827.32</v>
      </c>
      <c r="D120" s="41">
        <f>0.06*'NO ACADEMICOS DIC23-NOV24'!B61</f>
        <v>44740.979999999996</v>
      </c>
      <c r="E120" s="41">
        <f>0.082*'NO ACADEMICOS DIC23-NOV24'!B61</f>
        <v>61146.006000000001</v>
      </c>
      <c r="F120" s="41">
        <f>0.1*'NO ACADEMICOS DIC23-NOV24'!B61</f>
        <v>74568.3</v>
      </c>
      <c r="G120" s="41">
        <f>0.12*'NO ACADEMICOS DIC23-NOV24'!B61</f>
        <v>89481.959999999992</v>
      </c>
      <c r="H120" s="41">
        <f>0.14*'NO ACADEMICOS DIC23-NOV24'!B61</f>
        <v>104395.62000000001</v>
      </c>
      <c r="I120" s="41">
        <f>0.16*'NO ACADEMICOS DIC23-NOV24'!B61</f>
        <v>119309.28</v>
      </c>
      <c r="J120" s="41">
        <f>0.18*'NO ACADEMICOS DIC23-NOV24'!B61</f>
        <v>134222.94</v>
      </c>
      <c r="K120" s="41">
        <f>0.2*'NO ACADEMICOS DIC23-NOV24'!B61</f>
        <v>149136.6</v>
      </c>
      <c r="L120" s="41">
        <f>0.22*'NO ACADEMICOS DIC23-NOV24'!B61</f>
        <v>164050.26</v>
      </c>
      <c r="M120" s="41">
        <f>0.24*'NO ACADEMICOS DIC23-NOV24'!B61</f>
        <v>178963.91999999998</v>
      </c>
      <c r="N120" s="41">
        <f>0.26*'NO ACADEMICOS DIC23-NOV24'!B61</f>
        <v>193877.58000000002</v>
      </c>
      <c r="O120" s="41">
        <f>0.28*'NO ACADEMICOS DIC23-NOV24'!B61</f>
        <v>208791.24000000002</v>
      </c>
      <c r="P120" s="41">
        <f>0.3*'NO ACADEMICOS DIC23-NOV24'!B61</f>
        <v>223704.9</v>
      </c>
    </row>
    <row r="121" spans="1:16" ht="14.05" customHeight="1" x14ac:dyDescent="0.55000000000000004">
      <c r="A121" s="40" t="s">
        <v>21</v>
      </c>
      <c r="B121" s="41">
        <f>0.02*'NO ACADEMICOS DIC23-NOV24'!B62</f>
        <v>14135.08</v>
      </c>
      <c r="C121" s="41">
        <f>0.04*'NO ACADEMICOS DIC23-NOV24'!B62</f>
        <v>28270.16</v>
      </c>
      <c r="D121" s="41">
        <f>0.06*'NO ACADEMICOS DIC23-NOV24'!B62</f>
        <v>42405.24</v>
      </c>
      <c r="E121" s="41">
        <f>0.082*'NO ACADEMICOS DIC23-NOV24'!B62</f>
        <v>57953.828000000001</v>
      </c>
      <c r="F121" s="41">
        <f>0.1*'NO ACADEMICOS DIC23-NOV24'!B62</f>
        <v>70675.400000000009</v>
      </c>
      <c r="G121" s="41">
        <f>0.12*'NO ACADEMICOS DIC23-NOV24'!B62</f>
        <v>84810.48</v>
      </c>
      <c r="H121" s="41">
        <f>0.14*'NO ACADEMICOS DIC23-NOV24'!B62</f>
        <v>98945.560000000012</v>
      </c>
      <c r="I121" s="41">
        <f>0.16*'NO ACADEMICOS DIC23-NOV24'!B62</f>
        <v>113080.64</v>
      </c>
      <c r="J121" s="41">
        <f>0.18*'NO ACADEMICOS DIC23-NOV24'!B62</f>
        <v>127215.72</v>
      </c>
      <c r="K121" s="41">
        <f>0.2*'NO ACADEMICOS DIC23-NOV24'!B62</f>
        <v>141350.80000000002</v>
      </c>
      <c r="L121" s="41">
        <f>0.22*'NO ACADEMICOS DIC23-NOV24'!B62</f>
        <v>155485.88</v>
      </c>
      <c r="M121" s="41">
        <f>0.24*'NO ACADEMICOS DIC23-NOV24'!B62</f>
        <v>169620.96</v>
      </c>
      <c r="N121" s="41">
        <f>0.26*'NO ACADEMICOS DIC23-NOV24'!B62</f>
        <v>183756.04</v>
      </c>
      <c r="O121" s="41">
        <f>0.28*'NO ACADEMICOS DIC23-NOV24'!B62</f>
        <v>197891.12000000002</v>
      </c>
      <c r="P121" s="41">
        <f>0.3*'NO ACADEMICOS DIC23-NOV24'!B62</f>
        <v>212026.19999999998</v>
      </c>
    </row>
    <row r="122" spans="1:16" ht="14.05" customHeight="1" x14ac:dyDescent="0.55000000000000004">
      <c r="A122" s="40" t="s">
        <v>22</v>
      </c>
      <c r="B122" s="41">
        <f>0.02*'NO ACADEMICOS DIC23-NOV24'!B63</f>
        <v>13396.98</v>
      </c>
      <c r="C122" s="41">
        <f>0.04*'NO ACADEMICOS DIC23-NOV24'!B63</f>
        <v>26793.96</v>
      </c>
      <c r="D122" s="41">
        <f>0.06*'NO ACADEMICOS DIC23-NOV24'!B63</f>
        <v>40190.939999999995</v>
      </c>
      <c r="E122" s="41">
        <f>0.082*'NO ACADEMICOS DIC23-NOV24'!B63</f>
        <v>54927.618000000002</v>
      </c>
      <c r="F122" s="41">
        <f>0.1*'NO ACADEMICOS DIC23-NOV24'!B63</f>
        <v>66984.900000000009</v>
      </c>
      <c r="G122" s="41">
        <f>0.12*'NO ACADEMICOS DIC23-NOV24'!B63</f>
        <v>80381.87999999999</v>
      </c>
      <c r="H122" s="41">
        <f>0.14*'NO ACADEMICOS DIC23-NOV24'!B63</f>
        <v>93778.860000000015</v>
      </c>
      <c r="I122" s="41">
        <f>0.16*'NO ACADEMICOS DIC23-NOV24'!B63</f>
        <v>107175.84</v>
      </c>
      <c r="J122" s="41">
        <f>0.18*'NO ACADEMICOS DIC23-NOV24'!B63</f>
        <v>120572.81999999999</v>
      </c>
      <c r="K122" s="41">
        <f>0.2*'NO ACADEMICOS DIC23-NOV24'!B63</f>
        <v>133969.80000000002</v>
      </c>
      <c r="L122" s="41">
        <f>0.22*'NO ACADEMICOS DIC23-NOV24'!B63</f>
        <v>147366.78</v>
      </c>
      <c r="M122" s="41">
        <f>0.24*'NO ACADEMICOS DIC23-NOV24'!B63</f>
        <v>160763.75999999998</v>
      </c>
      <c r="N122" s="41">
        <f>0.26*'NO ACADEMICOS DIC23-NOV24'!B63</f>
        <v>174160.74000000002</v>
      </c>
      <c r="O122" s="41">
        <f>0.28*'NO ACADEMICOS DIC23-NOV24'!B63</f>
        <v>187557.72000000003</v>
      </c>
      <c r="P122" s="41">
        <f>0.3*'NO ACADEMICOS DIC23-NOV24'!B63</f>
        <v>200954.69999999998</v>
      </c>
    </row>
    <row r="123" spans="1:16" ht="14.05" customHeight="1" x14ac:dyDescent="0.55000000000000004">
      <c r="A123" s="40" t="s">
        <v>23</v>
      </c>
      <c r="B123" s="41">
        <f>0.02*'NO ACADEMICOS DIC23-NOV24'!B64</f>
        <v>12697.52</v>
      </c>
      <c r="C123" s="41">
        <f>0.04*'NO ACADEMICOS DIC23-NOV24'!B64</f>
        <v>25395.040000000001</v>
      </c>
      <c r="D123" s="41">
        <f>0.06*'NO ACADEMICOS DIC23-NOV24'!B64</f>
        <v>38092.559999999998</v>
      </c>
      <c r="E123" s="41">
        <f>0.082*'NO ACADEMICOS DIC23-NOV24'!B64</f>
        <v>52059.832000000002</v>
      </c>
      <c r="F123" s="41">
        <f>0.1*'NO ACADEMICOS DIC23-NOV24'!B64</f>
        <v>63487.600000000006</v>
      </c>
      <c r="G123" s="41">
        <f>0.12*'NO ACADEMICOS DIC23-NOV24'!B64</f>
        <v>76185.119999999995</v>
      </c>
      <c r="H123" s="41">
        <f>0.14*'NO ACADEMICOS DIC23-NOV24'!B64</f>
        <v>88882.640000000014</v>
      </c>
      <c r="I123" s="41">
        <f>0.16*'NO ACADEMICOS DIC23-NOV24'!B64</f>
        <v>101580.16</v>
      </c>
      <c r="J123" s="41">
        <f>0.18*'NO ACADEMICOS DIC23-NOV24'!B64</f>
        <v>114277.68</v>
      </c>
      <c r="K123" s="41">
        <f>0.2*'NO ACADEMICOS DIC23-NOV24'!B64</f>
        <v>126975.20000000001</v>
      </c>
      <c r="L123" s="41">
        <f>0.22*'NO ACADEMICOS DIC23-NOV24'!B64</f>
        <v>139672.72</v>
      </c>
      <c r="M123" s="41">
        <f>0.24*'NO ACADEMICOS DIC23-NOV24'!B64</f>
        <v>152370.23999999999</v>
      </c>
      <c r="N123" s="41">
        <f>0.26*'NO ACADEMICOS DIC23-NOV24'!B64</f>
        <v>165067.76</v>
      </c>
      <c r="O123" s="41">
        <f>0.28*'NO ACADEMICOS DIC23-NOV24'!B64</f>
        <v>177765.28000000003</v>
      </c>
      <c r="P123" s="41">
        <f>0.3*'NO ACADEMICOS DIC23-NOV24'!B64</f>
        <v>190462.8</v>
      </c>
    </row>
    <row r="124" spans="1:16" ht="14.05" customHeight="1" x14ac:dyDescent="0.55000000000000004">
      <c r="A124" s="40" t="s">
        <v>24</v>
      </c>
      <c r="B124" s="41">
        <f>0.02*'NO ACADEMICOS DIC23-NOV24'!B65</f>
        <v>12034.98</v>
      </c>
      <c r="C124" s="41">
        <f>0.04*'NO ACADEMICOS DIC23-NOV24'!B65</f>
        <v>24069.96</v>
      </c>
      <c r="D124" s="41">
        <f>0.06*'NO ACADEMICOS DIC23-NOV24'!B65</f>
        <v>36104.939999999995</v>
      </c>
      <c r="E124" s="41">
        <f>0.082*'NO ACADEMICOS DIC23-NOV24'!B65</f>
        <v>49343.418000000005</v>
      </c>
      <c r="F124" s="41">
        <f>0.1*'NO ACADEMICOS DIC23-NOV24'!B65</f>
        <v>60174.9</v>
      </c>
      <c r="G124" s="41">
        <f>0.12*'NO ACADEMICOS DIC23-NOV24'!B65</f>
        <v>72209.87999999999</v>
      </c>
      <c r="H124" s="41">
        <f>0.14*'NO ACADEMICOS DIC23-NOV24'!B65</f>
        <v>84244.860000000015</v>
      </c>
      <c r="I124" s="41">
        <f>0.16*'NO ACADEMICOS DIC23-NOV24'!B65</f>
        <v>96279.84</v>
      </c>
      <c r="J124" s="41">
        <f>0.18*'NO ACADEMICOS DIC23-NOV24'!B65</f>
        <v>108314.81999999999</v>
      </c>
      <c r="K124" s="41">
        <f>0.2*'NO ACADEMICOS DIC23-NOV24'!B65</f>
        <v>120349.8</v>
      </c>
      <c r="L124" s="41">
        <f>0.22*'NO ACADEMICOS DIC23-NOV24'!B65</f>
        <v>132384.78</v>
      </c>
      <c r="M124" s="41">
        <f>0.24*'NO ACADEMICOS DIC23-NOV24'!B65</f>
        <v>144419.75999999998</v>
      </c>
      <c r="N124" s="41">
        <f>0.26*'NO ACADEMICOS DIC23-NOV24'!B65</f>
        <v>156454.74000000002</v>
      </c>
      <c r="O124" s="41">
        <f>0.28*'NO ACADEMICOS DIC23-NOV24'!B65</f>
        <v>168489.72000000003</v>
      </c>
      <c r="P124" s="41">
        <f>0.3*'NO ACADEMICOS DIC23-NOV24'!B65</f>
        <v>180524.69999999998</v>
      </c>
    </row>
    <row r="125" spans="1:16" ht="14.05" customHeight="1" x14ac:dyDescent="0.55000000000000004">
      <c r="A125" s="40" t="s">
        <v>25</v>
      </c>
      <c r="B125" s="41">
        <f>0.02*'NO ACADEMICOS DIC23-NOV24'!B66</f>
        <v>11408.18</v>
      </c>
      <c r="C125" s="41">
        <f>0.04*'NO ACADEMICOS DIC23-NOV24'!B66</f>
        <v>22816.36</v>
      </c>
      <c r="D125" s="41">
        <f>0.06*'NO ACADEMICOS DIC23-NOV24'!B66</f>
        <v>34224.54</v>
      </c>
      <c r="E125" s="41">
        <f>0.082*'NO ACADEMICOS DIC23-NOV24'!B66</f>
        <v>46773.538</v>
      </c>
      <c r="F125" s="41">
        <f>0.1*'NO ACADEMICOS DIC23-NOV24'!B66</f>
        <v>57040.9</v>
      </c>
      <c r="G125" s="41">
        <f>0.12*'NO ACADEMICOS DIC23-NOV24'!B66</f>
        <v>68449.08</v>
      </c>
      <c r="H125" s="41">
        <f>0.14*'NO ACADEMICOS DIC23-NOV24'!B66</f>
        <v>79857.260000000009</v>
      </c>
      <c r="I125" s="41">
        <f>0.16*'NO ACADEMICOS DIC23-NOV24'!B66</f>
        <v>91265.44</v>
      </c>
      <c r="J125" s="41">
        <f>0.18*'NO ACADEMICOS DIC23-NOV24'!B66</f>
        <v>102673.62</v>
      </c>
      <c r="K125" s="41">
        <f>0.2*'NO ACADEMICOS DIC23-NOV24'!B66</f>
        <v>114081.8</v>
      </c>
      <c r="L125" s="41">
        <f>0.22*'NO ACADEMICOS DIC23-NOV24'!B66</f>
        <v>125489.98</v>
      </c>
      <c r="M125" s="41">
        <f>0.24*'NO ACADEMICOS DIC23-NOV24'!B66</f>
        <v>136898.16</v>
      </c>
      <c r="N125" s="41">
        <f>0.26*'NO ACADEMICOS DIC23-NOV24'!B66</f>
        <v>148306.34</v>
      </c>
      <c r="O125" s="41">
        <f>0.28*'NO ACADEMICOS DIC23-NOV24'!B66</f>
        <v>159714.52000000002</v>
      </c>
      <c r="P125" s="41">
        <f>0.3*'NO ACADEMICOS DIC23-NOV24'!B66</f>
        <v>171122.69999999998</v>
      </c>
    </row>
    <row r="126" spans="1:16" ht="14.05" customHeight="1" x14ac:dyDescent="0.55000000000000004">
      <c r="A126" s="40" t="s">
        <v>26</v>
      </c>
      <c r="B126" s="41">
        <f>0.02*'NO ACADEMICOS DIC23-NOV24'!B67</f>
        <v>10812.22</v>
      </c>
      <c r="C126" s="41">
        <f>0.04*'NO ACADEMICOS DIC23-NOV24'!B67</f>
        <v>21624.44</v>
      </c>
      <c r="D126" s="41">
        <f>0.06*'NO ACADEMICOS DIC23-NOV24'!B67</f>
        <v>32436.66</v>
      </c>
      <c r="E126" s="41">
        <f>0.082*'NO ACADEMICOS DIC23-NOV24'!B67</f>
        <v>44330.101999999999</v>
      </c>
      <c r="F126" s="41">
        <f>0.1*'NO ACADEMICOS DIC23-NOV24'!B67</f>
        <v>54061.100000000006</v>
      </c>
      <c r="G126" s="41">
        <f>0.12*'NO ACADEMICOS DIC23-NOV24'!B67</f>
        <v>64873.32</v>
      </c>
      <c r="H126" s="41">
        <f>0.14*'NO ACADEMICOS DIC23-NOV24'!B67</f>
        <v>75685.540000000008</v>
      </c>
      <c r="I126" s="41">
        <f>0.16*'NO ACADEMICOS DIC23-NOV24'!B67</f>
        <v>86497.76</v>
      </c>
      <c r="J126" s="41">
        <f>0.18*'NO ACADEMICOS DIC23-NOV24'!B67</f>
        <v>97309.98</v>
      </c>
      <c r="K126" s="41">
        <f>0.2*'NO ACADEMICOS DIC23-NOV24'!B67</f>
        <v>108122.20000000001</v>
      </c>
      <c r="L126" s="41">
        <f>0.22*'NO ACADEMICOS DIC23-NOV24'!B67</f>
        <v>118934.42</v>
      </c>
      <c r="M126" s="41">
        <f>0.24*'NO ACADEMICOS DIC23-NOV24'!B67</f>
        <v>129746.64</v>
      </c>
      <c r="N126" s="41">
        <f>0.26*'NO ACADEMICOS DIC23-NOV24'!B67</f>
        <v>140558.86000000002</v>
      </c>
      <c r="O126" s="41">
        <f>0.28*'NO ACADEMICOS DIC23-NOV24'!B67</f>
        <v>151371.08000000002</v>
      </c>
      <c r="P126" s="41">
        <f>0.3*'NO ACADEMICOS DIC23-NOV24'!B67</f>
        <v>162183.29999999999</v>
      </c>
    </row>
    <row r="127" spans="1:16" ht="14.05" customHeight="1" x14ac:dyDescent="0.55000000000000004">
      <c r="A127" s="40" t="s">
        <v>27</v>
      </c>
      <c r="B127" s="41">
        <f>0.02*'NO ACADEMICOS DIC23-NOV24'!B68</f>
        <v>10248.5</v>
      </c>
      <c r="C127" s="41">
        <f>0.04*'NO ACADEMICOS DIC23-NOV24'!B68</f>
        <v>20497</v>
      </c>
      <c r="D127" s="41">
        <f>0.06*'NO ACADEMICOS DIC23-NOV24'!B68</f>
        <v>30745.5</v>
      </c>
      <c r="E127" s="41">
        <f>0.082*'NO ACADEMICOS DIC23-NOV24'!B68</f>
        <v>42018.85</v>
      </c>
      <c r="F127" s="41">
        <f>0.1*'NO ACADEMICOS DIC23-NOV24'!B68</f>
        <v>51242.5</v>
      </c>
      <c r="G127" s="41">
        <f>0.12*'NO ACADEMICOS DIC23-NOV24'!B68</f>
        <v>61491</v>
      </c>
      <c r="H127" s="41">
        <f>0.14*'NO ACADEMICOS DIC23-NOV24'!B68</f>
        <v>71739.5</v>
      </c>
      <c r="I127" s="41">
        <f>0.16*'NO ACADEMICOS DIC23-NOV24'!B68</f>
        <v>81988</v>
      </c>
      <c r="J127" s="41">
        <f>0.18*'NO ACADEMICOS DIC23-NOV24'!B68</f>
        <v>92236.5</v>
      </c>
      <c r="K127" s="41">
        <f>0.2*'NO ACADEMICOS DIC23-NOV24'!B68</f>
        <v>102485</v>
      </c>
      <c r="L127" s="41">
        <f>0.22*'NO ACADEMICOS DIC23-NOV24'!B68</f>
        <v>112733.5</v>
      </c>
      <c r="M127" s="41">
        <f>0.24*'NO ACADEMICOS DIC23-NOV24'!B68</f>
        <v>122982</v>
      </c>
      <c r="N127" s="41">
        <f>0.26*'NO ACADEMICOS DIC23-NOV24'!B68</f>
        <v>133230.5</v>
      </c>
      <c r="O127" s="41">
        <f>0.28*'NO ACADEMICOS DIC23-NOV24'!B68</f>
        <v>143479</v>
      </c>
      <c r="P127" s="41">
        <f>0.3*'NO ACADEMICOS DIC23-NOV24'!B68</f>
        <v>153727.5</v>
      </c>
    </row>
    <row r="128" spans="1:16" ht="14.05" customHeight="1" x14ac:dyDescent="0.55000000000000004">
      <c r="A128" s="40" t="s">
        <v>28</v>
      </c>
      <c r="B128" s="41">
        <f>0.02*'NO ACADEMICOS DIC23-NOV24'!B69</f>
        <v>9714.06</v>
      </c>
      <c r="C128" s="41">
        <f>0.04*'NO ACADEMICOS DIC23-NOV24'!B69</f>
        <v>19428.12</v>
      </c>
      <c r="D128" s="41">
        <f>0.06*'NO ACADEMICOS DIC23-NOV24'!B69</f>
        <v>29142.18</v>
      </c>
      <c r="E128" s="41">
        <f>0.082*'NO ACADEMICOS DIC23-NOV24'!B69</f>
        <v>39827.646000000001</v>
      </c>
      <c r="F128" s="41">
        <f>0.1*'NO ACADEMICOS DIC23-NOV24'!B69</f>
        <v>48570.3</v>
      </c>
      <c r="G128" s="41">
        <f>0.12*'NO ACADEMICOS DIC23-NOV24'!B69</f>
        <v>58284.36</v>
      </c>
      <c r="H128" s="41">
        <f>0.14*'NO ACADEMICOS DIC23-NOV24'!B69</f>
        <v>67998.420000000013</v>
      </c>
      <c r="I128" s="41">
        <f>0.16*'NO ACADEMICOS DIC23-NOV24'!B69</f>
        <v>77712.479999999996</v>
      </c>
      <c r="J128" s="41">
        <f>0.18*'NO ACADEMICOS DIC23-NOV24'!B69</f>
        <v>87426.54</v>
      </c>
      <c r="K128" s="41">
        <f>0.2*'NO ACADEMICOS DIC23-NOV24'!B69</f>
        <v>97140.6</v>
      </c>
      <c r="L128" s="41">
        <f>0.22*'NO ACADEMICOS DIC23-NOV24'!B69</f>
        <v>106854.66</v>
      </c>
      <c r="M128" s="41">
        <f>0.24*'NO ACADEMICOS DIC23-NOV24'!B69</f>
        <v>116568.72</v>
      </c>
      <c r="N128" s="41">
        <f>0.26*'NO ACADEMICOS DIC23-NOV24'!B69</f>
        <v>126282.78</v>
      </c>
      <c r="O128" s="41">
        <f>0.28*'NO ACADEMICOS DIC23-NOV24'!B69</f>
        <v>135996.84000000003</v>
      </c>
      <c r="P128" s="41">
        <f>0.3*'NO ACADEMICOS DIC23-NOV24'!B69</f>
        <v>145710.9</v>
      </c>
    </row>
    <row r="129" spans="1:16" ht="14.05" customHeight="1" x14ac:dyDescent="0.55000000000000004">
      <c r="A129" s="40" t="s">
        <v>29</v>
      </c>
      <c r="B129" s="41">
        <f>0.02*'NO ACADEMICOS DIC23-NOV24'!B70</f>
        <v>9207.24</v>
      </c>
      <c r="C129" s="41">
        <f>0.04*'NO ACADEMICOS DIC23-NOV24'!B70</f>
        <v>18414.48</v>
      </c>
      <c r="D129" s="41">
        <f>0.06*'NO ACADEMICOS DIC23-NOV24'!B70</f>
        <v>27621.719999999998</v>
      </c>
      <c r="E129" s="41">
        <f>0.082*'NO ACADEMICOS DIC23-NOV24'!B70</f>
        <v>37749.684000000001</v>
      </c>
      <c r="F129" s="41">
        <f>0.1*'NO ACADEMICOS DIC23-NOV24'!B70</f>
        <v>46036.200000000004</v>
      </c>
      <c r="G129" s="41">
        <f>0.12*'NO ACADEMICOS DIC23-NOV24'!B70</f>
        <v>55243.439999999995</v>
      </c>
      <c r="H129" s="41">
        <f>0.14*'NO ACADEMICOS DIC23-NOV24'!B70</f>
        <v>64450.680000000008</v>
      </c>
      <c r="I129" s="41">
        <f>0.16*'NO ACADEMICOS DIC23-NOV24'!B70</f>
        <v>73657.919999999998</v>
      </c>
      <c r="J129" s="41">
        <f>0.18*'NO ACADEMICOS DIC23-NOV24'!B70</f>
        <v>82865.16</v>
      </c>
      <c r="K129" s="41">
        <f>0.2*'NO ACADEMICOS DIC23-NOV24'!B70</f>
        <v>92072.400000000009</v>
      </c>
      <c r="L129" s="41">
        <f>0.22*'NO ACADEMICOS DIC23-NOV24'!B70</f>
        <v>101279.64</v>
      </c>
      <c r="M129" s="41">
        <f>0.24*'NO ACADEMICOS DIC23-NOV24'!B70</f>
        <v>110486.87999999999</v>
      </c>
      <c r="N129" s="41">
        <f>0.26*'NO ACADEMICOS DIC23-NOV24'!B70</f>
        <v>119694.12000000001</v>
      </c>
      <c r="O129" s="41">
        <f>0.28*'NO ACADEMICOS DIC23-NOV24'!B70</f>
        <v>128901.36000000002</v>
      </c>
      <c r="P129" s="41">
        <f>0.3*'NO ACADEMICOS DIC23-NOV24'!B70</f>
        <v>138108.6</v>
      </c>
    </row>
    <row r="130" spans="1:16" ht="14.05" customHeight="1" x14ac:dyDescent="0.55000000000000004">
      <c r="A130" s="40" t="s">
        <v>30</v>
      </c>
      <c r="B130" s="41">
        <f>0.02*'NO ACADEMICOS DIC23-NOV24'!B71</f>
        <v>8726.7800000000007</v>
      </c>
      <c r="C130" s="41">
        <f>0.04*'NO ACADEMICOS DIC23-NOV24'!B71</f>
        <v>17453.560000000001</v>
      </c>
      <c r="D130" s="41">
        <f>0.06*'NO ACADEMICOS DIC23-NOV24'!B71</f>
        <v>26180.34</v>
      </c>
      <c r="E130" s="41">
        <f>0.082*'NO ACADEMICOS DIC23-NOV24'!B71</f>
        <v>35779.798000000003</v>
      </c>
      <c r="F130" s="41">
        <f>0.1*'NO ACADEMICOS DIC23-NOV24'!B71</f>
        <v>43633.9</v>
      </c>
      <c r="G130" s="41">
        <f>0.12*'NO ACADEMICOS DIC23-NOV24'!B71</f>
        <v>52360.68</v>
      </c>
      <c r="H130" s="41">
        <f>0.14*'NO ACADEMICOS DIC23-NOV24'!B71</f>
        <v>61087.460000000006</v>
      </c>
      <c r="I130" s="41">
        <f>0.16*'NO ACADEMICOS DIC23-NOV24'!B71</f>
        <v>69814.240000000005</v>
      </c>
      <c r="J130" s="41">
        <f>0.18*'NO ACADEMICOS DIC23-NOV24'!B71</f>
        <v>78541.02</v>
      </c>
      <c r="K130" s="41">
        <f>0.2*'NO ACADEMICOS DIC23-NOV24'!B71</f>
        <v>87267.8</v>
      </c>
      <c r="L130" s="41">
        <f>0.22*'NO ACADEMICOS DIC23-NOV24'!B71</f>
        <v>95994.58</v>
      </c>
      <c r="M130" s="41">
        <f>0.24*'NO ACADEMICOS DIC23-NOV24'!B71</f>
        <v>104721.36</v>
      </c>
      <c r="N130" s="41">
        <f>0.26*'NO ACADEMICOS DIC23-NOV24'!B71</f>
        <v>113448.14</v>
      </c>
      <c r="O130" s="41">
        <f>0.28*'NO ACADEMICOS DIC23-NOV24'!B71</f>
        <v>122174.92000000001</v>
      </c>
      <c r="P130" s="41">
        <f>0.3*'NO ACADEMICOS DIC23-NOV24'!B71</f>
        <v>130901.7</v>
      </c>
    </row>
    <row r="131" spans="1:16" ht="14.05" customHeight="1" x14ac:dyDescent="0.55000000000000004">
      <c r="A131" s="40" t="s">
        <v>31</v>
      </c>
      <c r="B131" s="41">
        <f>0.02*'NO ACADEMICOS DIC23-NOV24'!B72</f>
        <v>8271.42</v>
      </c>
      <c r="C131" s="41">
        <f>0.04*'NO ACADEMICOS DIC23-NOV24'!B72</f>
        <v>16542.84</v>
      </c>
      <c r="D131" s="41">
        <f>0.06*'NO ACADEMICOS DIC23-NOV24'!B72</f>
        <v>24814.26</v>
      </c>
      <c r="E131" s="41">
        <f>0.082*'NO ACADEMICOS DIC23-NOV24'!B72</f>
        <v>33912.822</v>
      </c>
      <c r="F131" s="41">
        <f>0.1*'NO ACADEMICOS DIC23-NOV24'!B72</f>
        <v>41357.100000000006</v>
      </c>
      <c r="G131" s="41">
        <f>0.12*'NO ACADEMICOS DIC23-NOV24'!B72</f>
        <v>49628.52</v>
      </c>
      <c r="H131" s="41">
        <f>0.14*'NO ACADEMICOS DIC23-NOV24'!B72</f>
        <v>57899.94</v>
      </c>
      <c r="I131" s="41">
        <f>0.16*'NO ACADEMICOS DIC23-NOV24'!B72</f>
        <v>66171.360000000001</v>
      </c>
      <c r="J131" s="41">
        <f>0.18*'NO ACADEMICOS DIC23-NOV24'!B72</f>
        <v>74442.78</v>
      </c>
      <c r="K131" s="41">
        <f>0.2*'NO ACADEMICOS DIC23-NOV24'!B72</f>
        <v>82714.200000000012</v>
      </c>
      <c r="L131" s="41">
        <f>0.22*'NO ACADEMICOS DIC23-NOV24'!B72</f>
        <v>90985.62</v>
      </c>
      <c r="M131" s="41">
        <f>0.24*'NO ACADEMICOS DIC23-NOV24'!B72</f>
        <v>99257.04</v>
      </c>
      <c r="N131" s="41">
        <f>0.26*'NO ACADEMICOS DIC23-NOV24'!B72</f>
        <v>107528.46</v>
      </c>
      <c r="O131" s="41">
        <f>0.28*'NO ACADEMICOS DIC23-NOV24'!B72</f>
        <v>115799.88</v>
      </c>
      <c r="P131" s="41">
        <f>0.3*'NO ACADEMICOS DIC23-NOV24'!B72</f>
        <v>124071.29999999999</v>
      </c>
    </row>
    <row r="132" spans="1:16" ht="14.05" customHeight="1" x14ac:dyDescent="0.55000000000000004">
      <c r="A132" s="40" t="s">
        <v>32</v>
      </c>
      <c r="B132" s="41">
        <f>0.02*'NO ACADEMICOS DIC23-NOV24'!B73</f>
        <v>8053.3600000000006</v>
      </c>
      <c r="C132" s="41">
        <f>0.04*'NO ACADEMICOS DIC23-NOV24'!B73</f>
        <v>16106.720000000001</v>
      </c>
      <c r="D132" s="41">
        <f>0.06*'NO ACADEMICOS DIC23-NOV24'!B73</f>
        <v>24160.079999999998</v>
      </c>
      <c r="E132" s="41">
        <f>0.082*'NO ACADEMICOS DIC23-NOV24'!B73</f>
        <v>33018.775999999998</v>
      </c>
      <c r="F132" s="41">
        <f>0.1*'NO ACADEMICOS DIC23-NOV24'!B73</f>
        <v>40266.800000000003</v>
      </c>
      <c r="G132" s="41">
        <f>0.12*'NO ACADEMICOS DIC23-NOV24'!B73</f>
        <v>48320.159999999996</v>
      </c>
      <c r="H132" s="41">
        <f>0.14*'NO ACADEMICOS DIC23-NOV24'!B73</f>
        <v>56373.520000000004</v>
      </c>
      <c r="I132" s="41">
        <f>0.16*'NO ACADEMICOS DIC23-NOV24'!B73</f>
        <v>64426.880000000005</v>
      </c>
      <c r="J132" s="41">
        <f>0.18*'NO ACADEMICOS DIC23-NOV24'!B73</f>
        <v>72480.239999999991</v>
      </c>
      <c r="K132" s="41">
        <f>0.2*'NO ACADEMICOS DIC23-NOV24'!B73</f>
        <v>80533.600000000006</v>
      </c>
      <c r="L132" s="41">
        <f>0.22*'NO ACADEMICOS DIC23-NOV24'!B73</f>
        <v>88586.96</v>
      </c>
      <c r="M132" s="41">
        <f>0.24*'NO ACADEMICOS DIC23-NOV24'!B73</f>
        <v>96640.319999999992</v>
      </c>
      <c r="N132" s="41">
        <f>0.26*'NO ACADEMICOS DIC23-NOV24'!B73</f>
        <v>104693.68000000001</v>
      </c>
      <c r="O132" s="41">
        <f>0.28*'NO ACADEMICOS DIC23-NOV24'!B73</f>
        <v>112747.04000000001</v>
      </c>
      <c r="P132" s="41">
        <f>0.3*'NO ACADEMICOS DIC23-NOV24'!B73</f>
        <v>120800.4</v>
      </c>
    </row>
    <row r="133" spans="1:16" ht="14.05" customHeight="1" x14ac:dyDescent="0.55000000000000004">
      <c r="A133" s="40" t="s">
        <v>33</v>
      </c>
      <c r="B133" s="41">
        <f>0.02*'NO ACADEMICOS DIC23-NOV24'!B74</f>
        <v>7430.34</v>
      </c>
      <c r="C133" s="41">
        <f>0.04*'NO ACADEMICOS DIC23-NOV24'!B74</f>
        <v>14860.68</v>
      </c>
      <c r="D133" s="41">
        <f>0.06*'NO ACADEMICOS DIC23-NOV24'!B74</f>
        <v>22291.02</v>
      </c>
      <c r="E133" s="41">
        <f>0.082*'NO ACADEMICOS DIC23-NOV24'!B74</f>
        <v>30464.394</v>
      </c>
      <c r="F133" s="41">
        <f>0.1*'NO ACADEMICOS DIC23-NOV24'!B74</f>
        <v>37151.700000000004</v>
      </c>
      <c r="G133" s="41">
        <f>0.12*'NO ACADEMICOS DIC23-NOV24'!B74</f>
        <v>44582.04</v>
      </c>
      <c r="H133" s="41">
        <f>0.14*'NO ACADEMICOS DIC23-NOV24'!B74</f>
        <v>52012.380000000005</v>
      </c>
      <c r="I133" s="41">
        <f>0.16*'NO ACADEMICOS DIC23-NOV24'!B74</f>
        <v>59442.720000000001</v>
      </c>
      <c r="J133" s="41">
        <f>0.18*'NO ACADEMICOS DIC23-NOV24'!B74</f>
        <v>66873.06</v>
      </c>
      <c r="K133" s="41">
        <f>0.2*'NO ACADEMICOS DIC23-NOV24'!B74</f>
        <v>74303.400000000009</v>
      </c>
      <c r="L133" s="41">
        <f>0.22*'NO ACADEMICOS DIC23-NOV24'!B74</f>
        <v>81733.740000000005</v>
      </c>
      <c r="M133" s="41">
        <f>0.24*'NO ACADEMICOS DIC23-NOV24'!B74</f>
        <v>89164.08</v>
      </c>
      <c r="N133" s="41">
        <f>0.26*'NO ACADEMICOS DIC23-NOV24'!B74</f>
        <v>96594.42</v>
      </c>
      <c r="O133" s="41">
        <f>0.28*'NO ACADEMICOS DIC23-NOV24'!B74</f>
        <v>104024.76000000001</v>
      </c>
      <c r="P133" s="41">
        <f>0.3*'NO ACADEMICOS DIC23-NOV24'!B74</f>
        <v>111455.09999999999</v>
      </c>
    </row>
    <row r="136" spans="1:16" ht="12" x14ac:dyDescent="0.55000000000000004">
      <c r="A136" s="39" t="s">
        <v>89</v>
      </c>
    </row>
    <row r="138" spans="1:16" ht="11.7" customHeight="1" x14ac:dyDescent="0.55000000000000004">
      <c r="A138" s="65" t="s">
        <v>11</v>
      </c>
      <c r="B138" s="66">
        <v>1</v>
      </c>
      <c r="C138" s="66">
        <v>2</v>
      </c>
      <c r="D138" s="66">
        <v>3</v>
      </c>
      <c r="E138" s="66">
        <v>4</v>
      </c>
      <c r="F138" s="66">
        <v>5</v>
      </c>
      <c r="G138" s="66">
        <v>6</v>
      </c>
      <c r="H138" s="66">
        <v>7</v>
      </c>
      <c r="I138" s="66">
        <v>8</v>
      </c>
      <c r="J138" s="66">
        <v>9</v>
      </c>
      <c r="K138" s="66">
        <v>10</v>
      </c>
      <c r="L138" s="66">
        <v>11</v>
      </c>
      <c r="M138" s="66">
        <v>12</v>
      </c>
      <c r="N138" s="66">
        <v>13</v>
      </c>
      <c r="O138" s="66">
        <v>14</v>
      </c>
      <c r="P138" s="66">
        <v>15</v>
      </c>
    </row>
    <row r="139" spans="1:16" x14ac:dyDescent="0.55000000000000004">
      <c r="A139" s="67"/>
      <c r="B139" s="68">
        <v>0.02</v>
      </c>
      <c r="C139" s="68">
        <v>0.04</v>
      </c>
      <c r="D139" s="68">
        <v>0.06</v>
      </c>
      <c r="E139" s="68">
        <v>0.08</v>
      </c>
      <c r="F139" s="68">
        <v>0.1</v>
      </c>
      <c r="G139" s="68">
        <v>0.12</v>
      </c>
      <c r="H139" s="68">
        <v>0.14000000000000001</v>
      </c>
      <c r="I139" s="68">
        <v>0.16</v>
      </c>
      <c r="J139" s="68">
        <v>0.18</v>
      </c>
      <c r="K139" s="68">
        <v>0.2</v>
      </c>
      <c r="L139" s="68">
        <v>0.22</v>
      </c>
      <c r="M139" s="68">
        <v>0.24</v>
      </c>
      <c r="N139" s="68">
        <v>0.26</v>
      </c>
      <c r="O139" s="68">
        <v>0.28000000000000003</v>
      </c>
      <c r="P139" s="68">
        <v>0.3</v>
      </c>
    </row>
    <row r="140" spans="1:16" ht="14.05" customHeight="1" x14ac:dyDescent="0.55000000000000004">
      <c r="A140" s="40" t="s">
        <v>24</v>
      </c>
      <c r="B140" s="41">
        <f>0.02*'NO ACADEMICOS DIC23-NOV24'!B80</f>
        <v>12034.98</v>
      </c>
      <c r="C140" s="41">
        <f>0.02*'NO ACADEMICOS DIC23-NOV24'!B80</f>
        <v>12034.98</v>
      </c>
      <c r="D140" s="41">
        <f>0.06*'NO ACADEMICOS DIC23-NOV24'!B80</f>
        <v>36104.939999999995</v>
      </c>
      <c r="E140" s="41">
        <f>0.08*'NO ACADEMICOS DIC23-NOV24'!B80</f>
        <v>48139.92</v>
      </c>
      <c r="F140" s="41">
        <f>0.1*'NO ACADEMICOS DIC23-NOV24'!B80</f>
        <v>60174.9</v>
      </c>
      <c r="G140" s="41">
        <f>0.12*'NO ACADEMICOS DIC23-NOV24'!B80</f>
        <v>72209.87999999999</v>
      </c>
      <c r="H140" s="41">
        <f>0.14*'NO ACADEMICOS DIC23-NOV24'!B80</f>
        <v>84244.860000000015</v>
      </c>
      <c r="I140" s="41">
        <f>0.16*'NO ACADEMICOS DIC23-NOV24'!B80</f>
        <v>96279.84</v>
      </c>
      <c r="J140" s="41">
        <f>0.18*'NO ACADEMICOS DIC23-NOV24'!B80</f>
        <v>108314.81999999999</v>
      </c>
      <c r="K140" s="41">
        <f>0.2*'NO ACADEMICOS DIC23-NOV24'!B80</f>
        <v>120349.8</v>
      </c>
      <c r="L140" s="41">
        <f>0.22*'NO ACADEMICOS DIC23-NOV24'!B80</f>
        <v>132384.78</v>
      </c>
      <c r="M140" s="41">
        <f>0.24*'NO ACADEMICOS DIC23-NOV24'!B80</f>
        <v>144419.75999999998</v>
      </c>
      <c r="N140" s="41">
        <f>0.26*'NO ACADEMICOS DIC23-NOV24'!B80</f>
        <v>156454.74000000002</v>
      </c>
      <c r="O140" s="41">
        <f>0.28*'NO ACADEMICOS DIC23-NOV24'!B80</f>
        <v>168489.72000000003</v>
      </c>
      <c r="P140" s="41">
        <f>0.3*'NO ACADEMICOS DIC23-NOV24'!B80</f>
        <v>180524.69999999998</v>
      </c>
    </row>
    <row r="141" spans="1:16" ht="14.05" customHeight="1" x14ac:dyDescent="0.55000000000000004">
      <c r="A141" s="40" t="s">
        <v>25</v>
      </c>
      <c r="B141" s="41">
        <f>0.02*'NO ACADEMICOS DIC23-NOV24'!B81</f>
        <v>11408.18</v>
      </c>
      <c r="C141" s="41">
        <f>0.02*'NO ACADEMICOS DIC23-NOV24'!B81</f>
        <v>11408.18</v>
      </c>
      <c r="D141" s="41">
        <f>0.06*'NO ACADEMICOS DIC23-NOV24'!B81</f>
        <v>34224.54</v>
      </c>
      <c r="E141" s="41">
        <f>0.08*'NO ACADEMICOS DIC23-NOV24'!B81</f>
        <v>45632.72</v>
      </c>
      <c r="F141" s="41">
        <f>0.1*'NO ACADEMICOS DIC23-NOV24'!B81</f>
        <v>57040.9</v>
      </c>
      <c r="G141" s="41">
        <f>0.12*'NO ACADEMICOS DIC23-NOV24'!B81</f>
        <v>68449.08</v>
      </c>
      <c r="H141" s="41">
        <f>0.14*'NO ACADEMICOS DIC23-NOV24'!B81</f>
        <v>79857.260000000009</v>
      </c>
      <c r="I141" s="41">
        <f>0.16*'NO ACADEMICOS DIC23-NOV24'!B81</f>
        <v>91265.44</v>
      </c>
      <c r="J141" s="41">
        <f>0.18*'NO ACADEMICOS DIC23-NOV24'!B81</f>
        <v>102673.62</v>
      </c>
      <c r="K141" s="41">
        <f>0.2*'NO ACADEMICOS DIC23-NOV24'!B81</f>
        <v>114081.8</v>
      </c>
      <c r="L141" s="41">
        <f>0.22*'NO ACADEMICOS DIC23-NOV24'!B81</f>
        <v>125489.98</v>
      </c>
      <c r="M141" s="41">
        <f>0.24*'NO ACADEMICOS DIC23-NOV24'!B81</f>
        <v>136898.16</v>
      </c>
      <c r="N141" s="41">
        <f>0.26*'NO ACADEMICOS DIC23-NOV24'!B81</f>
        <v>148306.34</v>
      </c>
      <c r="O141" s="41">
        <f>0.28*'NO ACADEMICOS DIC23-NOV24'!B81</f>
        <v>159714.52000000002</v>
      </c>
      <c r="P141" s="41">
        <f>0.3*'NO ACADEMICOS DIC23-NOV24'!B81</f>
        <v>171122.69999999998</v>
      </c>
    </row>
    <row r="142" spans="1:16" ht="14.05" customHeight="1" x14ac:dyDescent="0.55000000000000004">
      <c r="A142" s="40" t="s">
        <v>26</v>
      </c>
      <c r="B142" s="41">
        <f>0.02*'NO ACADEMICOS DIC23-NOV24'!B82</f>
        <v>10812.22</v>
      </c>
      <c r="C142" s="41">
        <f>0.02*'NO ACADEMICOS DIC23-NOV24'!B82</f>
        <v>10812.22</v>
      </c>
      <c r="D142" s="41">
        <f>0.06*'NO ACADEMICOS DIC23-NOV24'!B82</f>
        <v>32436.66</v>
      </c>
      <c r="E142" s="41">
        <f>0.08*'NO ACADEMICOS DIC23-NOV24'!B82</f>
        <v>43248.88</v>
      </c>
      <c r="F142" s="41">
        <f>0.1*'NO ACADEMICOS DIC23-NOV24'!B82</f>
        <v>54061.100000000006</v>
      </c>
      <c r="G142" s="41">
        <f>0.12*'NO ACADEMICOS DIC23-NOV24'!B82</f>
        <v>64873.32</v>
      </c>
      <c r="H142" s="41">
        <f>0.14*'NO ACADEMICOS DIC23-NOV24'!B82</f>
        <v>75685.540000000008</v>
      </c>
      <c r="I142" s="41">
        <f>0.16*'NO ACADEMICOS DIC23-NOV24'!B82</f>
        <v>86497.76</v>
      </c>
      <c r="J142" s="41">
        <f>0.18*'NO ACADEMICOS DIC23-NOV24'!B82</f>
        <v>97309.98</v>
      </c>
      <c r="K142" s="41">
        <f>0.2*'NO ACADEMICOS DIC23-NOV24'!B82</f>
        <v>108122.20000000001</v>
      </c>
      <c r="L142" s="41">
        <f>0.22*'NO ACADEMICOS DIC23-NOV24'!B82</f>
        <v>118934.42</v>
      </c>
      <c r="M142" s="41">
        <f>0.24*'NO ACADEMICOS DIC23-NOV24'!B82</f>
        <v>129746.64</v>
      </c>
      <c r="N142" s="41">
        <f>0.26*'NO ACADEMICOS DIC23-NOV24'!B82</f>
        <v>140558.86000000002</v>
      </c>
      <c r="O142" s="41">
        <f>0.28*'NO ACADEMICOS DIC23-NOV24'!B82</f>
        <v>151371.08000000002</v>
      </c>
      <c r="P142" s="41">
        <f>0.3*'NO ACADEMICOS DIC23-NOV24'!B82</f>
        <v>162183.29999999999</v>
      </c>
    </row>
    <row r="143" spans="1:16" ht="14.05" customHeight="1" x14ac:dyDescent="0.55000000000000004">
      <c r="A143" s="40" t="s">
        <v>27</v>
      </c>
      <c r="B143" s="41">
        <f>0.02*'NO ACADEMICOS DIC23-NOV24'!B83</f>
        <v>10248.5</v>
      </c>
      <c r="C143" s="41">
        <f>0.02*'NO ACADEMICOS DIC23-NOV24'!B83</f>
        <v>10248.5</v>
      </c>
      <c r="D143" s="41">
        <f>0.06*'NO ACADEMICOS DIC23-NOV24'!B83</f>
        <v>30745.5</v>
      </c>
      <c r="E143" s="41">
        <f>0.08*'NO ACADEMICOS DIC23-NOV24'!B83</f>
        <v>40994</v>
      </c>
      <c r="F143" s="41">
        <f>0.1*'NO ACADEMICOS DIC23-NOV24'!B83</f>
        <v>51242.5</v>
      </c>
      <c r="G143" s="41">
        <f>0.12*'NO ACADEMICOS DIC23-NOV24'!B83</f>
        <v>61491</v>
      </c>
      <c r="H143" s="41">
        <f>0.14*'NO ACADEMICOS DIC23-NOV24'!B83</f>
        <v>71739.5</v>
      </c>
      <c r="I143" s="41">
        <f>0.16*'NO ACADEMICOS DIC23-NOV24'!B83</f>
        <v>81988</v>
      </c>
      <c r="J143" s="41">
        <f>0.18*'NO ACADEMICOS DIC23-NOV24'!B83</f>
        <v>92236.5</v>
      </c>
      <c r="K143" s="41">
        <f>0.2*'NO ACADEMICOS DIC23-NOV24'!B83</f>
        <v>102485</v>
      </c>
      <c r="L143" s="41">
        <f>0.22*'NO ACADEMICOS DIC23-NOV24'!B83</f>
        <v>112733.5</v>
      </c>
      <c r="M143" s="41">
        <f>0.24*'NO ACADEMICOS DIC23-NOV24'!B83</f>
        <v>122982</v>
      </c>
      <c r="N143" s="41">
        <f>0.26*'NO ACADEMICOS DIC23-NOV24'!B83</f>
        <v>133230.5</v>
      </c>
      <c r="O143" s="41">
        <f>0.28*'NO ACADEMICOS DIC23-NOV24'!B83</f>
        <v>143479</v>
      </c>
      <c r="P143" s="41">
        <f>0.3*'NO ACADEMICOS DIC23-NOV24'!B83</f>
        <v>153727.5</v>
      </c>
    </row>
    <row r="144" spans="1:16" ht="14.05" customHeight="1" x14ac:dyDescent="0.55000000000000004">
      <c r="A144" s="40" t="s">
        <v>28</v>
      </c>
      <c r="B144" s="41">
        <f>0.02*'NO ACADEMICOS DIC23-NOV24'!B84</f>
        <v>9714.06</v>
      </c>
      <c r="C144" s="41">
        <f>0.02*'NO ACADEMICOS DIC23-NOV24'!B84</f>
        <v>9714.06</v>
      </c>
      <c r="D144" s="41">
        <f>0.06*'NO ACADEMICOS DIC23-NOV24'!B84</f>
        <v>29142.18</v>
      </c>
      <c r="E144" s="41">
        <f>0.08*'NO ACADEMICOS DIC23-NOV24'!B84</f>
        <v>38856.239999999998</v>
      </c>
      <c r="F144" s="41">
        <f>0.1*'NO ACADEMICOS DIC23-NOV24'!B84</f>
        <v>48570.3</v>
      </c>
      <c r="G144" s="41">
        <f>0.12*'NO ACADEMICOS DIC23-NOV24'!B84</f>
        <v>58284.36</v>
      </c>
      <c r="H144" s="41">
        <f>0.14*'NO ACADEMICOS DIC23-NOV24'!B84</f>
        <v>67998.420000000013</v>
      </c>
      <c r="I144" s="41">
        <f>0.16*'NO ACADEMICOS DIC23-NOV24'!B84</f>
        <v>77712.479999999996</v>
      </c>
      <c r="J144" s="41">
        <f>0.18*'NO ACADEMICOS DIC23-NOV24'!B84</f>
        <v>87426.54</v>
      </c>
      <c r="K144" s="41">
        <f>0.2*'NO ACADEMICOS DIC23-NOV24'!B84</f>
        <v>97140.6</v>
      </c>
      <c r="L144" s="41">
        <f>0.22*'NO ACADEMICOS DIC23-NOV24'!B84</f>
        <v>106854.66</v>
      </c>
      <c r="M144" s="41">
        <f>0.24*'NO ACADEMICOS DIC23-NOV24'!B84</f>
        <v>116568.72</v>
      </c>
      <c r="N144" s="41">
        <f>0.26*'NO ACADEMICOS DIC23-NOV24'!B84</f>
        <v>126282.78</v>
      </c>
      <c r="O144" s="41">
        <f>0.28*'NO ACADEMICOS DIC23-NOV24'!B84</f>
        <v>135996.84000000003</v>
      </c>
      <c r="P144" s="41">
        <f>0.3*'NO ACADEMICOS DIC23-NOV24'!B84</f>
        <v>145710.9</v>
      </c>
    </row>
    <row r="145" spans="1:16" ht="14.05" customHeight="1" x14ac:dyDescent="0.55000000000000004">
      <c r="A145" s="40" t="s">
        <v>29</v>
      </c>
      <c r="B145" s="41">
        <f>0.02*'NO ACADEMICOS DIC23-NOV24'!B85</f>
        <v>9207.24</v>
      </c>
      <c r="C145" s="41">
        <f>0.02*'NO ACADEMICOS DIC23-NOV24'!B85</f>
        <v>9207.24</v>
      </c>
      <c r="D145" s="41">
        <f>0.06*'NO ACADEMICOS DIC23-NOV24'!B85</f>
        <v>27621.719999999998</v>
      </c>
      <c r="E145" s="41">
        <f>0.08*'NO ACADEMICOS DIC23-NOV24'!B85</f>
        <v>36828.959999999999</v>
      </c>
      <c r="F145" s="41">
        <f>0.1*'NO ACADEMICOS DIC23-NOV24'!B85</f>
        <v>46036.200000000004</v>
      </c>
      <c r="G145" s="41">
        <f>0.12*'NO ACADEMICOS DIC23-NOV24'!B85</f>
        <v>55243.439999999995</v>
      </c>
      <c r="H145" s="41">
        <f>0.14*'NO ACADEMICOS DIC23-NOV24'!B85</f>
        <v>64450.680000000008</v>
      </c>
      <c r="I145" s="41">
        <f>0.16*'NO ACADEMICOS DIC23-NOV24'!B85</f>
        <v>73657.919999999998</v>
      </c>
      <c r="J145" s="41">
        <f>0.18*'NO ACADEMICOS DIC23-NOV24'!B85</f>
        <v>82865.16</v>
      </c>
      <c r="K145" s="41">
        <f>0.2*'NO ACADEMICOS DIC23-NOV24'!B85</f>
        <v>92072.400000000009</v>
      </c>
      <c r="L145" s="41">
        <f>0.22*'NO ACADEMICOS DIC23-NOV24'!B85</f>
        <v>101279.64</v>
      </c>
      <c r="M145" s="41">
        <f>0.24*'NO ACADEMICOS DIC23-NOV24'!B85</f>
        <v>110486.87999999999</v>
      </c>
      <c r="N145" s="41">
        <f>0.26*'NO ACADEMICOS DIC23-NOV24'!B85</f>
        <v>119694.12000000001</v>
      </c>
      <c r="O145" s="41">
        <f>0.28*'NO ACADEMICOS DIC23-NOV24'!B85</f>
        <v>128901.36000000002</v>
      </c>
      <c r="P145" s="41">
        <f>0.3*'NO ACADEMICOS DIC23-NOV24'!B85</f>
        <v>138108.6</v>
      </c>
    </row>
    <row r="146" spans="1:16" ht="14.05" customHeight="1" x14ac:dyDescent="0.55000000000000004">
      <c r="A146" s="40" t="s">
        <v>30</v>
      </c>
      <c r="B146" s="41">
        <f>0.02*'NO ACADEMICOS DIC23-NOV24'!B86</f>
        <v>8726.7800000000007</v>
      </c>
      <c r="C146" s="41">
        <f>0.02*'NO ACADEMICOS DIC23-NOV24'!B86</f>
        <v>8726.7800000000007</v>
      </c>
      <c r="D146" s="41">
        <f>0.06*'NO ACADEMICOS DIC23-NOV24'!B86</f>
        <v>26180.34</v>
      </c>
      <c r="E146" s="41">
        <f>0.08*'NO ACADEMICOS DIC23-NOV24'!B86</f>
        <v>34907.120000000003</v>
      </c>
      <c r="F146" s="41">
        <f>0.1*'NO ACADEMICOS DIC23-NOV24'!B86</f>
        <v>43633.9</v>
      </c>
      <c r="G146" s="41">
        <f>0.12*'NO ACADEMICOS DIC23-NOV24'!B86</f>
        <v>52360.68</v>
      </c>
      <c r="H146" s="41">
        <f>0.14*'NO ACADEMICOS DIC23-NOV24'!B86</f>
        <v>61087.460000000006</v>
      </c>
      <c r="I146" s="41">
        <f>0.16*'NO ACADEMICOS DIC23-NOV24'!B86</f>
        <v>69814.240000000005</v>
      </c>
      <c r="J146" s="41">
        <f>0.18*'NO ACADEMICOS DIC23-NOV24'!B86</f>
        <v>78541.02</v>
      </c>
      <c r="K146" s="41">
        <f>0.2*'NO ACADEMICOS DIC23-NOV24'!B86</f>
        <v>87267.8</v>
      </c>
      <c r="L146" s="41">
        <f>0.22*'NO ACADEMICOS DIC23-NOV24'!B86</f>
        <v>95994.58</v>
      </c>
      <c r="M146" s="41">
        <f>0.24*'NO ACADEMICOS DIC23-NOV24'!B86</f>
        <v>104721.36</v>
      </c>
      <c r="N146" s="41">
        <f>0.26*'NO ACADEMICOS DIC23-NOV24'!B86</f>
        <v>113448.14</v>
      </c>
      <c r="O146" s="41">
        <f>0.28*'NO ACADEMICOS DIC23-NOV24'!B86</f>
        <v>122174.92000000001</v>
      </c>
      <c r="P146" s="41">
        <f>0.3*'NO ACADEMICOS DIC23-NOV24'!B86</f>
        <v>130901.7</v>
      </c>
    </row>
    <row r="147" spans="1:16" ht="14.05" customHeight="1" x14ac:dyDescent="0.55000000000000004">
      <c r="A147" s="40" t="s">
        <v>31</v>
      </c>
      <c r="B147" s="41">
        <f>0.02*'NO ACADEMICOS DIC23-NOV24'!B87</f>
        <v>8271.42</v>
      </c>
      <c r="C147" s="41">
        <f>0.02*'NO ACADEMICOS DIC23-NOV24'!B87</f>
        <v>8271.42</v>
      </c>
      <c r="D147" s="41">
        <f>0.06*'NO ACADEMICOS DIC23-NOV24'!B87</f>
        <v>24814.26</v>
      </c>
      <c r="E147" s="41">
        <f>0.08*'NO ACADEMICOS DIC23-NOV24'!B87</f>
        <v>33085.68</v>
      </c>
      <c r="F147" s="41">
        <f>0.1*'NO ACADEMICOS DIC23-NOV24'!B87</f>
        <v>41357.100000000006</v>
      </c>
      <c r="G147" s="41">
        <f>0.12*'NO ACADEMICOS DIC23-NOV24'!B87</f>
        <v>49628.52</v>
      </c>
      <c r="H147" s="41">
        <f>0.14*'NO ACADEMICOS DIC23-NOV24'!B87</f>
        <v>57899.94</v>
      </c>
      <c r="I147" s="41">
        <f>0.16*'NO ACADEMICOS DIC23-NOV24'!B87</f>
        <v>66171.360000000001</v>
      </c>
      <c r="J147" s="41">
        <f>0.18*'NO ACADEMICOS DIC23-NOV24'!B87</f>
        <v>74442.78</v>
      </c>
      <c r="K147" s="41">
        <f>0.2*'NO ACADEMICOS DIC23-NOV24'!B87</f>
        <v>82714.200000000012</v>
      </c>
      <c r="L147" s="41">
        <f>0.22*'NO ACADEMICOS DIC23-NOV24'!B87</f>
        <v>90985.62</v>
      </c>
      <c r="M147" s="41">
        <f>0.24*'NO ACADEMICOS DIC23-NOV24'!B87</f>
        <v>99257.04</v>
      </c>
      <c r="N147" s="41">
        <f>0.26*'NO ACADEMICOS DIC23-NOV24'!B87</f>
        <v>107528.46</v>
      </c>
      <c r="O147" s="41">
        <f>0.28*'NO ACADEMICOS DIC23-NOV24'!B87</f>
        <v>115799.88</v>
      </c>
      <c r="P147" s="41">
        <f>0.3*'NO ACADEMICOS DIC23-NOV24'!B87</f>
        <v>124071.29999999999</v>
      </c>
    </row>
    <row r="148" spans="1:16" ht="14.05" customHeight="1" x14ac:dyDescent="0.55000000000000004">
      <c r="A148" s="40" t="s">
        <v>32</v>
      </c>
      <c r="B148" s="41">
        <f>0.02*'NO ACADEMICOS DIC23-NOV24'!B88</f>
        <v>7840.34</v>
      </c>
      <c r="C148" s="41">
        <f>0.02*'NO ACADEMICOS DIC23-NOV24'!B88</f>
        <v>7840.34</v>
      </c>
      <c r="D148" s="41">
        <f>0.06*'NO ACADEMICOS DIC23-NOV24'!B88</f>
        <v>23521.02</v>
      </c>
      <c r="E148" s="41">
        <f>0.08*'NO ACADEMICOS DIC23-NOV24'!B88</f>
        <v>31361.360000000001</v>
      </c>
      <c r="F148" s="41">
        <f>0.1*'NO ACADEMICOS DIC23-NOV24'!B88</f>
        <v>39201.700000000004</v>
      </c>
      <c r="G148" s="41">
        <f>0.12*'NO ACADEMICOS DIC23-NOV24'!B88</f>
        <v>47042.04</v>
      </c>
      <c r="H148" s="41">
        <f>0.14*'NO ACADEMICOS DIC23-NOV24'!B88</f>
        <v>54882.380000000005</v>
      </c>
      <c r="I148" s="41">
        <f>0.16*'NO ACADEMICOS DIC23-NOV24'!B88</f>
        <v>62722.720000000001</v>
      </c>
      <c r="J148" s="41">
        <f>0.18*'NO ACADEMICOS DIC23-NOV24'!B88</f>
        <v>70563.06</v>
      </c>
      <c r="K148" s="41">
        <f>0.2*'NO ACADEMICOS DIC23-NOV24'!B88</f>
        <v>78403.400000000009</v>
      </c>
      <c r="L148" s="41">
        <f>0.22*'NO ACADEMICOS DIC23-NOV24'!B88</f>
        <v>86243.74</v>
      </c>
      <c r="M148" s="41">
        <f>0.24*'NO ACADEMICOS DIC23-NOV24'!B88</f>
        <v>94084.08</v>
      </c>
      <c r="N148" s="41">
        <f>0.26*'NO ACADEMICOS DIC23-NOV24'!B88</f>
        <v>101924.42</v>
      </c>
      <c r="O148" s="41">
        <f>0.28*'NO ACADEMICOS DIC23-NOV24'!B88</f>
        <v>109764.76000000001</v>
      </c>
      <c r="P148" s="41">
        <f>0.3*'NO ACADEMICOS DIC23-NOV24'!B88</f>
        <v>117605.09999999999</v>
      </c>
    </row>
    <row r="149" spans="1:16" ht="14.05" customHeight="1" x14ac:dyDescent="0.55000000000000004">
      <c r="A149" s="40" t="s">
        <v>33</v>
      </c>
      <c r="B149" s="41">
        <f>0.02*'NO ACADEMICOS DIC23-NOV24'!B89</f>
        <v>7430.34</v>
      </c>
      <c r="C149" s="41">
        <f>0.02*'NO ACADEMICOS DIC23-NOV24'!B89</f>
        <v>7430.34</v>
      </c>
      <c r="D149" s="41">
        <f>0.06*'NO ACADEMICOS DIC23-NOV24'!B89</f>
        <v>22291.02</v>
      </c>
      <c r="E149" s="41">
        <f>0.08*'NO ACADEMICOS DIC23-NOV24'!B89</f>
        <v>29721.360000000001</v>
      </c>
      <c r="F149" s="41">
        <f>0.1*'NO ACADEMICOS DIC23-NOV24'!B89</f>
        <v>37151.700000000004</v>
      </c>
      <c r="G149" s="41">
        <f>0.12*'NO ACADEMICOS DIC23-NOV24'!B89</f>
        <v>44582.04</v>
      </c>
      <c r="H149" s="41">
        <f>0.14*'NO ACADEMICOS DIC23-NOV24'!B89</f>
        <v>52012.380000000005</v>
      </c>
      <c r="I149" s="41">
        <f>0.16*'NO ACADEMICOS DIC23-NOV24'!B89</f>
        <v>59442.720000000001</v>
      </c>
      <c r="J149" s="41">
        <f>0.18*'NO ACADEMICOS DIC23-NOV24'!B89</f>
        <v>66873.06</v>
      </c>
      <c r="K149" s="41">
        <f>0.2*'NO ACADEMICOS DIC23-NOV24'!B89</f>
        <v>74303.400000000009</v>
      </c>
      <c r="L149" s="41">
        <f>0.22*'NO ACADEMICOS DIC23-NOV24'!B89</f>
        <v>81733.740000000005</v>
      </c>
      <c r="M149" s="41">
        <f>0.24*'NO ACADEMICOS DIC23-NOV24'!B89</f>
        <v>89164.08</v>
      </c>
      <c r="N149" s="41">
        <f>0.26*'NO ACADEMICOS DIC23-NOV24'!B89</f>
        <v>96594.42</v>
      </c>
      <c r="O149" s="41">
        <f>0.28*'NO ACADEMICOS DIC23-NOV24'!B89</f>
        <v>104024.76000000001</v>
      </c>
      <c r="P149" s="41">
        <f>0.3*'NO ACADEMICOS DIC23-NOV24'!B89</f>
        <v>111455.09999999999</v>
      </c>
    </row>
    <row r="150" spans="1:16" ht="14.05" customHeight="1" x14ac:dyDescent="0.55000000000000004">
      <c r="A150" s="40" t="s">
        <v>34</v>
      </c>
      <c r="B150" s="41">
        <f>0.02*'NO ACADEMICOS DIC23-NOV24'!B90</f>
        <v>7043.14</v>
      </c>
      <c r="C150" s="41">
        <f>0.02*'NO ACADEMICOS DIC23-NOV24'!B90</f>
        <v>7043.14</v>
      </c>
      <c r="D150" s="41">
        <f>0.06*'NO ACADEMICOS DIC23-NOV24'!B90</f>
        <v>21129.42</v>
      </c>
      <c r="E150" s="41">
        <f>0.08*'NO ACADEMICOS DIC23-NOV24'!B90</f>
        <v>28172.560000000001</v>
      </c>
      <c r="F150" s="41">
        <f>0.1*'NO ACADEMICOS DIC23-NOV24'!B90</f>
        <v>35215.700000000004</v>
      </c>
      <c r="G150" s="41">
        <f>0.12*'NO ACADEMICOS DIC23-NOV24'!B90</f>
        <v>42258.84</v>
      </c>
      <c r="H150" s="41">
        <f>0.14*'NO ACADEMICOS DIC23-NOV24'!B90</f>
        <v>49301.98</v>
      </c>
      <c r="I150" s="41">
        <f>0.16*'NO ACADEMICOS DIC23-NOV24'!B90</f>
        <v>56345.120000000003</v>
      </c>
      <c r="J150" s="41">
        <f>0.18*'NO ACADEMICOS DIC23-NOV24'!B90</f>
        <v>63388.259999999995</v>
      </c>
      <c r="K150" s="41">
        <f>0.2*'NO ACADEMICOS DIC23-NOV24'!B90</f>
        <v>70431.400000000009</v>
      </c>
      <c r="L150" s="41">
        <f>0.22*'NO ACADEMICOS DIC23-NOV24'!B90</f>
        <v>77474.539999999994</v>
      </c>
      <c r="M150" s="41">
        <f>0.24*'NO ACADEMICOS DIC23-NOV24'!B90</f>
        <v>84517.68</v>
      </c>
      <c r="N150" s="41">
        <f>0.26*'NO ACADEMICOS DIC23-NOV24'!B90</f>
        <v>91560.82</v>
      </c>
      <c r="O150" s="41">
        <f>0.28*'NO ACADEMICOS DIC23-NOV24'!B90</f>
        <v>98603.96</v>
      </c>
      <c r="P150" s="41">
        <f>0.3*'NO ACADEMICOS DIC23-NOV24'!B90</f>
        <v>105647.09999999999</v>
      </c>
    </row>
    <row r="151" spans="1:16" ht="14.05" customHeight="1" x14ac:dyDescent="0.55000000000000004">
      <c r="A151" s="40" t="s">
        <v>35</v>
      </c>
      <c r="B151" s="41">
        <f>0.02*'NO ACADEMICOS DIC23-NOV24'!B91</f>
        <v>6977.18</v>
      </c>
      <c r="C151" s="41">
        <f>0.02*'NO ACADEMICOS DIC23-NOV24'!B91</f>
        <v>6977.18</v>
      </c>
      <c r="D151" s="41">
        <f>0.06*'NO ACADEMICOS DIC23-NOV24'!B91</f>
        <v>20931.54</v>
      </c>
      <c r="E151" s="41">
        <f>0.08*'NO ACADEMICOS DIC23-NOV24'!B91</f>
        <v>27908.720000000001</v>
      </c>
      <c r="F151" s="41">
        <f>0.1*'NO ACADEMICOS DIC23-NOV24'!B91</f>
        <v>34885.9</v>
      </c>
      <c r="G151" s="41">
        <f>0.12*'NO ACADEMICOS DIC23-NOV24'!B91</f>
        <v>41863.08</v>
      </c>
      <c r="H151" s="41">
        <f>0.14*'NO ACADEMICOS DIC23-NOV24'!B91</f>
        <v>48840.26</v>
      </c>
      <c r="I151" s="41">
        <f>0.16*'NO ACADEMICOS DIC23-NOV24'!B91</f>
        <v>55817.440000000002</v>
      </c>
      <c r="J151" s="41">
        <f>0.18*'NO ACADEMICOS DIC23-NOV24'!B91</f>
        <v>62794.619999999995</v>
      </c>
      <c r="K151" s="41">
        <f>0.2*'NO ACADEMICOS DIC23-NOV24'!B91</f>
        <v>69771.8</v>
      </c>
      <c r="L151" s="41">
        <f>0.22*'NO ACADEMICOS DIC23-NOV24'!B91</f>
        <v>76748.98</v>
      </c>
      <c r="M151" s="41">
        <f>0.24*'NO ACADEMICOS DIC23-NOV24'!B91</f>
        <v>83726.16</v>
      </c>
      <c r="N151" s="41">
        <f>0.26*'NO ACADEMICOS DIC23-NOV24'!B91</f>
        <v>90703.34</v>
      </c>
      <c r="O151" s="41">
        <f>0.28*'NO ACADEMICOS DIC23-NOV24'!B91</f>
        <v>97680.52</v>
      </c>
      <c r="P151" s="41">
        <f>0.3*'NO ACADEMICOS DIC23-NOV24'!B91</f>
        <v>104657.7</v>
      </c>
    </row>
    <row r="152" spans="1:16" ht="14.05" customHeight="1" x14ac:dyDescent="0.55000000000000004">
      <c r="A152" s="40" t="s">
        <v>36</v>
      </c>
      <c r="B152" s="41">
        <f>0.02*'NO ACADEMICOS DIC23-NOV24'!B92</f>
        <v>6418.4000000000005</v>
      </c>
      <c r="C152" s="41">
        <f>0.02*'NO ACADEMICOS DIC23-NOV24'!B92</f>
        <v>6418.4000000000005</v>
      </c>
      <c r="D152" s="41">
        <f>0.06*'NO ACADEMICOS DIC23-NOV24'!B92</f>
        <v>19255.2</v>
      </c>
      <c r="E152" s="41">
        <f>0.08*'NO ACADEMICOS DIC23-NOV24'!B92</f>
        <v>25673.600000000002</v>
      </c>
      <c r="F152" s="41">
        <f>0.1*'NO ACADEMICOS DIC23-NOV24'!B92</f>
        <v>32092</v>
      </c>
      <c r="G152" s="41">
        <f>0.12*'NO ACADEMICOS DIC23-NOV24'!B92</f>
        <v>38510.400000000001</v>
      </c>
      <c r="H152" s="41">
        <f>0.14*'NO ACADEMICOS DIC23-NOV24'!B92</f>
        <v>44928.800000000003</v>
      </c>
      <c r="I152" s="41">
        <f>0.16*'NO ACADEMICOS DIC23-NOV24'!B92</f>
        <v>51347.200000000004</v>
      </c>
      <c r="J152" s="41">
        <f>0.18*'NO ACADEMICOS DIC23-NOV24'!B92</f>
        <v>57765.599999999999</v>
      </c>
      <c r="K152" s="41">
        <f>0.2*'NO ACADEMICOS DIC23-NOV24'!B92</f>
        <v>64184</v>
      </c>
      <c r="L152" s="41">
        <f>0.22*'NO ACADEMICOS DIC23-NOV24'!B92</f>
        <v>70602.399999999994</v>
      </c>
      <c r="M152" s="41">
        <f>0.24*'NO ACADEMICOS DIC23-NOV24'!B92</f>
        <v>77020.800000000003</v>
      </c>
      <c r="N152" s="41">
        <f>0.26*'NO ACADEMICOS DIC23-NOV24'!B92</f>
        <v>83439.199999999997</v>
      </c>
      <c r="O152" s="41">
        <f>0.28*'NO ACADEMICOS DIC23-NOV24'!B92</f>
        <v>89857.600000000006</v>
      </c>
      <c r="P152" s="41">
        <f>0.3*'NO ACADEMICOS DIC23-NOV24'!B92</f>
        <v>96276</v>
      </c>
    </row>
    <row r="153" spans="1:16" ht="14.05" customHeight="1" x14ac:dyDescent="0.55000000000000004">
      <c r="A153" s="40" t="s">
        <v>37</v>
      </c>
      <c r="B153" s="41">
        <f>0.02*'NO ACADEMICOS DIC23-NOV24'!B93</f>
        <v>6082.56</v>
      </c>
      <c r="C153" s="41">
        <f>0.02*'NO ACADEMICOS DIC23-NOV24'!B93</f>
        <v>6082.56</v>
      </c>
      <c r="D153" s="41">
        <f>0.06*'NO ACADEMICOS DIC23-NOV24'!B93</f>
        <v>18247.68</v>
      </c>
      <c r="E153" s="41">
        <f>0.08*'NO ACADEMICOS DIC23-NOV24'!B93</f>
        <v>24330.240000000002</v>
      </c>
      <c r="F153" s="41">
        <f>0.1*'NO ACADEMICOS DIC23-NOV24'!B93</f>
        <v>30412.800000000003</v>
      </c>
      <c r="G153" s="41">
        <f>0.12*'NO ACADEMICOS DIC23-NOV24'!B93</f>
        <v>36495.360000000001</v>
      </c>
      <c r="H153" s="41">
        <f>0.14*'NO ACADEMICOS DIC23-NOV24'!B93</f>
        <v>42577.920000000006</v>
      </c>
      <c r="I153" s="41">
        <f>0.16*'NO ACADEMICOS DIC23-NOV24'!B93</f>
        <v>48660.480000000003</v>
      </c>
      <c r="J153" s="41">
        <f>0.18*'NO ACADEMICOS DIC23-NOV24'!B93</f>
        <v>54743.040000000001</v>
      </c>
      <c r="K153" s="41">
        <f>0.2*'NO ACADEMICOS DIC23-NOV24'!B93</f>
        <v>60825.600000000006</v>
      </c>
      <c r="L153" s="41">
        <f>0.22*'NO ACADEMICOS DIC23-NOV24'!B93</f>
        <v>66908.160000000003</v>
      </c>
      <c r="M153" s="41">
        <f>0.24*'NO ACADEMICOS DIC23-NOV24'!B93</f>
        <v>72990.720000000001</v>
      </c>
      <c r="N153" s="41">
        <f>0.26*'NO ACADEMICOS DIC23-NOV24'!B93</f>
        <v>79073.279999999999</v>
      </c>
      <c r="O153" s="41">
        <f>0.28*'NO ACADEMICOS DIC23-NOV24'!B93</f>
        <v>85155.840000000011</v>
      </c>
      <c r="P153" s="41">
        <f>0.3*'NO ACADEMICOS DIC23-NOV24'!B93</f>
        <v>91238.399999999994</v>
      </c>
    </row>
  </sheetData>
  <mergeCells count="11">
    <mergeCell ref="A97:A98"/>
    <mergeCell ref="A116:A117"/>
    <mergeCell ref="A138:A139"/>
    <mergeCell ref="A16:A17"/>
    <mergeCell ref="A31:A32"/>
    <mergeCell ref="A47:A48"/>
    <mergeCell ref="A10:A11"/>
    <mergeCell ref="A66:A67"/>
    <mergeCell ref="A78:A79"/>
    <mergeCell ref="A2:P2"/>
    <mergeCell ref="A3:P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ACADEMICOS DIC23-NOV24 </vt:lpstr>
      <vt:lpstr>NO ACADEMICOS DIC23-NOV24</vt:lpstr>
      <vt:lpstr>JERARQUÍA Y NIVEL</vt:lpstr>
      <vt:lpstr>BIENIOS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2024-01-03T17:28:20Z</cp:lastPrinted>
  <dcterms:created xsi:type="dcterms:W3CDTF">2012-01-02T17:22:13Z</dcterms:created>
  <dcterms:modified xsi:type="dcterms:W3CDTF">2024-01-03T20:50:59Z</dcterms:modified>
</cp:coreProperties>
</file>